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externalReferences>
    <externalReference r:id="rId6"/>
    <externalReference r:id="rId7"/>
  </externalReferences>
  <definedNames>
    <definedName name="_xlnm.Print_Area" localSheetId="0">'סך התשלומים ששולמו בגין כל סוג'!$F$1:$G$30</definedName>
    <definedName name="_xlnm.Print_Area" localSheetId="1">'פרוט עמלות והוצאות לתקופה '!$A$1:$E$52</definedName>
    <definedName name="_xlnm.Print_Area" localSheetId="2">'פרוט עמלות ניהול חיצוני לתקופה'!$A$1:$H$54</definedName>
  </definedNames>
  <calcPr fullCalcOnLoad="1"/>
</workbook>
</file>

<file path=xl/sharedStrings.xml><?xml version="1.0" encoding="utf-8"?>
<sst xmlns="http://schemas.openxmlformats.org/spreadsheetml/2006/main" count="210" uniqueCount="98">
  <si>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</si>
  <si>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</si>
  <si>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</si>
  <si>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</si>
  <si>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</si>
  <si>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</si>
  <si>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</si>
  <si>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</si>
  <si>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</si>
  <si>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</si>
  <si>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</si>
  <si>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</si>
  <si>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</si>
  <si>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</si>
  <si>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</si>
  <si>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</si>
  <si>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</si>
  <si>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</si>
  <si>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</si>
  <si>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</si>
  <si>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</si>
  <si>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</si>
  <si>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</si>
  <si>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</si>
  <si>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</si>
  <si>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</si>
  <si>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</si>
  <si>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</si>
  <si>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</si>
  <si>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</si>
  <si>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</si>
  <si>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</si>
  <si>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</si>
  <si>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</si>
  <si>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</si>
  <si>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</si>
  <si>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</si>
  <si>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</si>
  <si>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</si>
  <si>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</si>
  <si>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</si>
  <si>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</si>
  <si>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</si>
  <si>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</si>
  <si>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</si>
  <si>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</si>
  <si>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</si>
  <si>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</si>
  <si>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</si>
  <si>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</si>
  <si>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</si>
  <si>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</si>
  <si>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</si>
  <si>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</si>
  <si>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</si>
  <si>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</si>
  <si>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</si>
  <si>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</si>
  <si>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</si>
  <si>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</si>
  <si>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</si>
  <si>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</si>
  <si>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</si>
  <si>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</si>
  <si>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</si>
  <si>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</si>
  <si>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</si>
  <si>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</si>
  <si>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</si>
  <si>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</si>
  <si>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CREDIT SUISSE NOVA</t>
  </si>
  <si>
    <t>ISHARES</t>
  </si>
  <si>
    <t>SPDR</t>
  </si>
  <si>
    <t>WISDOMTREE</t>
  </si>
  <si>
    <t>VANGUARD</t>
  </si>
  <si>
    <t>אי.בי.אי</t>
  </si>
  <si>
    <t>BRACK CAPITAL REAL ESTATE(INDIA)</t>
  </si>
  <si>
    <t>רוטשילד ק.הון</t>
  </si>
  <si>
    <t xml:space="preserve">POWERSHARES </t>
  </si>
  <si>
    <t xml:space="preserve">EGSHARES EMERGING MARKETS </t>
  </si>
  <si>
    <t>DIAMONDS</t>
  </si>
  <si>
    <t>קסם</t>
  </si>
  <si>
    <t>GLOBAL X CHINA CONSUMER ETF</t>
  </si>
  <si>
    <t>ROBECO CAPITAL GROWTH FUNDS</t>
  </si>
  <si>
    <t>AVIVA INVESTORS SICAV - GLOBAL</t>
  </si>
  <si>
    <t>BLACKROCK GLOBAL FUNDS - EMERG</t>
  </si>
  <si>
    <t>תכלית</t>
  </si>
  <si>
    <t>CONSUMER</t>
  </si>
  <si>
    <t>TECHNOLOGY SELECT SECTOR</t>
  </si>
  <si>
    <t>HEALTH CARE SELECT</t>
  </si>
  <si>
    <t>FINANCIAL SELECT</t>
  </si>
  <si>
    <t>INDUSTRIAL SELECT</t>
  </si>
  <si>
    <t xml:space="preserve">  קופה 7222 עו"ס לבני 50-60- סך התשלומים ששולמו בגין כל סוג של הוצאה ישירה למחצית המסתיימת ביום: 30/6/2016 </t>
  </si>
  <si>
    <t>בנק דיסקונט</t>
  </si>
  <si>
    <t>פסגות</t>
  </si>
  <si>
    <t xml:space="preserve"> עוס מצרפי- סך התשלומים ששולמו בגין כל סוג של הוצאה ישירה למחצית המסתיימת ביום: 30/6/2016 </t>
  </si>
  <si>
    <t xml:space="preserve">  קופה 7221 עו"ס לבני 50 ומטה- סך התשלומים ששולמו בגין כל סוג של הוצאה ישירה למחצית המסתיימת ביום: 30/6/2016 </t>
  </si>
  <si>
    <t xml:space="preserve">  קופה 7223 עו"ס לבני 60 ומעלה- סך התשלומים ששולמו בגין כל סוג של הוצאה ישירה לרבעון המסתיים ביום: 30/6/2016 </t>
  </si>
</sst>
</file>

<file path=xl/styles.xml><?xml version="1.0" encoding="utf-8"?>
<styleSheet xmlns="http://schemas.openxmlformats.org/spreadsheetml/2006/main">
  <numFmts count="4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######"/>
    <numFmt numFmtId="187" formatCode="#####"/>
    <numFmt numFmtId="188" formatCode="###,###.00"/>
    <numFmt numFmtId="189" formatCode="###,###,###.00"/>
    <numFmt numFmtId="190" formatCode="#,##0.0"/>
    <numFmt numFmtId="191" formatCode="##########"/>
    <numFmt numFmtId="192" formatCode="#########"/>
    <numFmt numFmtId="193" formatCode="dd/mm/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5" tint="0.7999799847602844"/>
      </top>
      <bottom style="thin">
        <color theme="5" tint="0.7999799847602844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169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46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3" fillId="0" borderId="0" xfId="42" applyFont="1" applyFill="1" applyBorder="1" applyAlignment="1" applyProtection="1">
      <alignment horizontal="right" wrapText="1" readingOrder="2"/>
      <protection/>
    </xf>
    <xf numFmtId="0" fontId="43" fillId="0" borderId="0" xfId="42" applyFont="1" applyFill="1" applyBorder="1" applyAlignment="1" applyProtection="1">
      <alignment horizontal="right" wrapText="1" indent="3" readingOrder="2"/>
      <protection/>
    </xf>
    <xf numFmtId="0" fontId="43" fillId="0" borderId="0" xfId="42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171" fontId="0" fillId="0" borderId="0" xfId="33" applyFont="1" applyFill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0" fillId="0" borderId="0" xfId="41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right"/>
    </xf>
    <xf numFmtId="43" fontId="0" fillId="0" borderId="0" xfId="36" applyFont="1" applyFill="1" applyAlignment="1">
      <alignment/>
    </xf>
    <xf numFmtId="4" fontId="25" fillId="0" borderId="11" xfId="0" applyNumberFormat="1" applyFont="1" applyFill="1" applyBorder="1" applyAlignment="1">
      <alignment/>
    </xf>
    <xf numFmtId="43" fontId="25" fillId="0" borderId="0" xfId="36" applyFont="1" applyFill="1" applyAlignment="1">
      <alignment wrapText="1"/>
    </xf>
    <xf numFmtId="0" fontId="6" fillId="0" borderId="0" xfId="0" applyFont="1" applyAlignment="1">
      <alignment/>
    </xf>
    <xf numFmtId="0" fontId="44" fillId="0" borderId="0" xfId="45" applyFont="1" applyAlignment="1">
      <alignment horizontal="right"/>
      <protection/>
    </xf>
    <xf numFmtId="0" fontId="44" fillId="0" borderId="0" xfId="45" applyFont="1" applyAlignment="1">
      <alignment horizontal="right"/>
      <protection/>
    </xf>
    <xf numFmtId="0" fontId="44" fillId="0" borderId="0" xfId="45" applyFont="1" applyAlignment="1">
      <alignment horizontal="right"/>
      <protection/>
    </xf>
    <xf numFmtId="0" fontId="44" fillId="0" borderId="0" xfId="45" applyFont="1" applyAlignment="1">
      <alignment horizontal="right"/>
      <protection/>
    </xf>
    <xf numFmtId="0" fontId="44" fillId="0" borderId="0" xfId="45" applyFont="1" applyAlignment="1">
      <alignment horizontal="right"/>
      <protection/>
    </xf>
    <xf numFmtId="0" fontId="0" fillId="0" borderId="0" xfId="42" applyNumberFormat="1" applyFont="1" applyFill="1" applyBorder="1" applyAlignment="1" applyProtection="1">
      <alignment/>
      <protection/>
    </xf>
    <xf numFmtId="171" fontId="0" fillId="0" borderId="0" xfId="33" applyFont="1" applyFill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</cellXfs>
  <cellStyles count="6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Bold 2" xfId="40"/>
    <cellStyle name="Normal 2" xfId="41"/>
    <cellStyle name="Normal 3" xfId="42"/>
    <cellStyle name="Normal 4" xfId="43"/>
    <cellStyle name="Normal 5" xfId="44"/>
    <cellStyle name="Normal 6" xfId="45"/>
    <cellStyle name="Percent" xfId="46"/>
    <cellStyle name="הדגשה1" xfId="47"/>
    <cellStyle name="הדגשה2" xfId="48"/>
    <cellStyle name="הדגשה3" xfId="49"/>
    <cellStyle name="הדגשה4" xfId="50"/>
    <cellStyle name="הדגשה5" xfId="51"/>
    <cellStyle name="הדגשה6" xfId="52"/>
    <cellStyle name="Hyperlink" xfId="53"/>
    <cellStyle name="Followed Hyperlink" xfId="54"/>
    <cellStyle name="הערה" xfId="55"/>
    <cellStyle name="חישוב" xfId="56"/>
    <cellStyle name="טוב" xfId="57"/>
    <cellStyle name="טקסט אזהרה" xfId="58"/>
    <cellStyle name="טקסט הסברי" xfId="59"/>
    <cellStyle name="כותרת" xfId="60"/>
    <cellStyle name="כותרת 1" xfId="61"/>
    <cellStyle name="כותרת 2" xfId="62"/>
    <cellStyle name="כותרת 3" xfId="63"/>
    <cellStyle name="כותרת 4" xfId="64"/>
    <cellStyle name="Currency [0]" xfId="65"/>
    <cellStyle name="ניטראלי" xfId="66"/>
    <cellStyle name="סה&quot;כ" xfId="67"/>
    <cellStyle name="פלט" xfId="68"/>
    <cellStyle name="Comma [0]" xfId="69"/>
    <cellStyle name="קלט" xfId="70"/>
    <cellStyle name="רע" xfId="71"/>
    <cellStyle name="תא מסומן" xfId="72"/>
    <cellStyle name="תא מקוש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497;&#1492;&#1489;\&#1492;&#1493;&#1510;&#1488;&#1493;&#1514;%20&#1497;&#1513;&#1497;&#1512;&#1493;&#1514;\2016\H1.2016\&#1491;&#1493;&#1495;&#1493;&#1514;%20&#1492;&#1493;&#1510;&#1488;&#1493;&#1514;%20&#1497;&#1513;&#1497;&#1512;&#1493;&#1514;\&#1506;&#1493;&#1505;%2050%20&#1493;&#1502;&#1496;&#1492;%201523\&#1492;&#1493;&#1510;&#1488;&#1493;&#1514;%20&#1497;&#1513;&#1497;&#1512;&#1493;&#1514;%20&#1506;&#1493;&#1505;%20&#1500;&#1489;&#1504;&#1497;%2050%20&#1493;&#1502;&#1496;&#1492;%20&#1500;&#1489;&#1511;&#1513;&#1514;%20&#1492;&#1495;&#1513;&#1489;&#1493;&#1504;&#1497;&#1492;%201-6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497;&#1492;&#1489;\&#1492;&#1493;&#1510;&#1488;&#1493;&#1514;%20&#1497;&#1513;&#1497;&#1512;&#1493;&#1514;\2016\H1.2016\&#1491;&#1493;&#1495;&#1493;&#1514;%20&#1492;&#1493;&#1510;&#1488;&#1493;&#1514;%20&#1497;&#1513;&#1497;&#1512;&#1493;&#1514;\&#1506;&#1493;&#1505;%2060%20&#1493;&#1502;&#1506;&#1500;&#1492;%201522\&#1492;&#1493;&#1510;&#1488;&#1493;&#1514;%20&#1497;&#1513;&#1497;&#1512;&#1493;&#1514;%20&#1506;&#1493;&#1505;%20&#1500;&#1489;&#1504;&#1497;%2060%20&#1493;&#1502;&#1506;&#1500;&#1492;%201-6.2016%20&#1500;&#1489;&#1511;&#1513;&#1514;%20&#1492;&#1495;&#1513;&#1489;&#1493;&#1504;&#1497;&#14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סך התשלומים ששולמו בגין כל סוג"/>
      <sheetName val="פרוט עמלות והוצאות לתקופה "/>
      <sheetName val="פרוט עמלות ניהול חיצוני לתקופ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סך התשלומים ששולמו בגין כל סוג"/>
      <sheetName val="פרוט עמלות והוצאות לתקופה "/>
      <sheetName val="פרוט עמלות ניהול חיצוני לתקופ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rightToLeft="1" tabSelected="1" zoomScalePageLayoutView="0" workbookViewId="0" topLeftCell="A1">
      <selection activeCell="C38" sqref="C38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5" width="11.140625" style="0" customWidth="1"/>
    <col min="6" max="6" width="59.421875" style="0" customWidth="1"/>
    <col min="7" max="7" width="48.140625" style="2" customWidth="1"/>
    <col min="10" max="10" width="59.421875" style="0" customWidth="1"/>
    <col min="11" max="11" width="33.7109375" style="2" customWidth="1"/>
    <col min="14" max="14" width="59.421875" style="0" customWidth="1"/>
    <col min="15" max="15" width="33.7109375" style="2" customWidth="1"/>
  </cols>
  <sheetData>
    <row r="1" spans="2:24" ht="15.75" customHeight="1">
      <c r="B1" s="24"/>
      <c r="C1" s="24" t="s">
        <v>95</v>
      </c>
      <c r="F1" s="24"/>
      <c r="G1" s="24" t="s">
        <v>92</v>
      </c>
      <c r="I1" s="24"/>
      <c r="J1" s="24"/>
      <c r="K1" s="24" t="s">
        <v>96</v>
      </c>
      <c r="L1" s="24"/>
      <c r="M1" s="24"/>
      <c r="N1" s="24"/>
      <c r="O1" s="24" t="s">
        <v>97</v>
      </c>
      <c r="P1" s="24"/>
      <c r="Q1" s="24"/>
      <c r="R1" s="24"/>
      <c r="S1" s="24"/>
      <c r="T1" s="24"/>
      <c r="U1" s="24"/>
      <c r="V1" s="24"/>
      <c r="W1" s="24"/>
      <c r="X1" s="24"/>
    </row>
    <row r="2" spans="1:24" ht="25.5" customHeight="1">
      <c r="A2" s="2"/>
      <c r="B2" s="2"/>
      <c r="C2" s="3" t="s">
        <v>0</v>
      </c>
      <c r="D2" s="2"/>
      <c r="E2" s="2"/>
      <c r="F2" s="2"/>
      <c r="G2" s="3" t="s">
        <v>0</v>
      </c>
      <c r="I2" s="24"/>
      <c r="J2" s="2"/>
      <c r="K2" s="3" t="s">
        <v>0</v>
      </c>
      <c r="L2" s="24"/>
      <c r="M2" s="24"/>
      <c r="N2" s="2"/>
      <c r="O2" s="3" t="s">
        <v>0</v>
      </c>
      <c r="P2" s="24"/>
      <c r="Q2" s="24"/>
      <c r="R2" s="24"/>
      <c r="S2" s="24"/>
      <c r="T2" s="24"/>
      <c r="U2" s="24"/>
      <c r="V2" s="24"/>
      <c r="W2" s="24"/>
      <c r="X2" s="24"/>
    </row>
    <row r="3" spans="1:15" ht="12.75">
      <c r="A3" s="3"/>
      <c r="B3" s="21" t="s">
        <v>22</v>
      </c>
      <c r="C3" s="16">
        <f>SUM(C4:C5)</f>
        <v>34.714</v>
      </c>
      <c r="D3" s="3"/>
      <c r="E3" s="3"/>
      <c r="F3" s="21" t="s">
        <v>22</v>
      </c>
      <c r="G3" s="16">
        <f>SUM(G4:G5)</f>
        <v>34.396</v>
      </c>
      <c r="J3" s="21" t="s">
        <v>22</v>
      </c>
      <c r="K3" s="16">
        <f>SUM(K4:K5)</f>
        <v>0.031</v>
      </c>
      <c r="N3" s="21" t="s">
        <v>22</v>
      </c>
      <c r="O3" s="16">
        <f>SUM(O4:O5)</f>
        <v>0.28700000000000003</v>
      </c>
    </row>
    <row r="4" spans="1:15" ht="12.75">
      <c r="A4" s="3"/>
      <c r="B4" s="22" t="s">
        <v>28</v>
      </c>
      <c r="C4" s="16">
        <f>G4+K4+O4</f>
        <v>13.88</v>
      </c>
      <c r="D4" s="3"/>
      <c r="E4" s="3"/>
      <c r="F4" s="22" t="s">
        <v>28</v>
      </c>
      <c r="G4" s="16">
        <v>13.88</v>
      </c>
      <c r="J4" s="22" t="s">
        <v>28</v>
      </c>
      <c r="K4" s="16">
        <v>0</v>
      </c>
      <c r="N4" s="22" t="s">
        <v>28</v>
      </c>
      <c r="O4" s="16">
        <v>0</v>
      </c>
    </row>
    <row r="5" spans="1:15" ht="12.75">
      <c r="A5" s="3"/>
      <c r="B5" s="22" t="s">
        <v>29</v>
      </c>
      <c r="C5" s="16">
        <f>G5+K5+O5</f>
        <v>20.834</v>
      </c>
      <c r="D5" s="3"/>
      <c r="E5" s="3"/>
      <c r="F5" s="22" t="s">
        <v>29</v>
      </c>
      <c r="G5" s="16">
        <v>20.516000000000002</v>
      </c>
      <c r="J5" s="22" t="s">
        <v>29</v>
      </c>
      <c r="K5" s="16">
        <v>0.031</v>
      </c>
      <c r="N5" s="22" t="s">
        <v>29</v>
      </c>
      <c r="O5" s="16">
        <v>0.28700000000000003</v>
      </c>
    </row>
    <row r="6" spans="1:15" ht="12.75">
      <c r="A6" s="3"/>
      <c r="B6" s="3"/>
      <c r="C6" s="16"/>
      <c r="D6" s="3"/>
      <c r="E6" s="3"/>
      <c r="F6" s="3"/>
      <c r="G6" s="16"/>
      <c r="J6" s="3"/>
      <c r="K6" s="16"/>
      <c r="N6" s="3"/>
      <c r="O6" s="16"/>
    </row>
    <row r="7" spans="1:15" ht="12.75">
      <c r="A7" s="3"/>
      <c r="B7" s="21" t="s">
        <v>23</v>
      </c>
      <c r="C7" s="16">
        <f>SUM(C8:C9)</f>
        <v>38.303000000000004</v>
      </c>
      <c r="D7" s="3"/>
      <c r="E7" s="3"/>
      <c r="F7" s="21" t="s">
        <v>23</v>
      </c>
      <c r="G7" s="16">
        <f>SUM(G8:G9)</f>
        <v>37.92</v>
      </c>
      <c r="J7" s="21" t="s">
        <v>23</v>
      </c>
      <c r="K7" s="16">
        <f>SUM(K8:K9)</f>
        <v>0.023</v>
      </c>
      <c r="N7" s="21" t="s">
        <v>23</v>
      </c>
      <c r="O7" s="16">
        <f>SUM(O8:O9)</f>
        <v>0.36</v>
      </c>
    </row>
    <row r="8" spans="1:15" ht="12.75">
      <c r="A8" s="3"/>
      <c r="B8" s="22" t="s">
        <v>30</v>
      </c>
      <c r="C8" s="16">
        <f>G8+K8+O8</f>
        <v>0</v>
      </c>
      <c r="D8" s="3"/>
      <c r="E8" s="3"/>
      <c r="F8" s="22" t="s">
        <v>30</v>
      </c>
      <c r="G8" s="16">
        <v>0</v>
      </c>
      <c r="J8" s="22" t="s">
        <v>30</v>
      </c>
      <c r="K8" s="16">
        <v>0</v>
      </c>
      <c r="N8" s="22" t="s">
        <v>30</v>
      </c>
      <c r="O8" s="16">
        <v>0</v>
      </c>
    </row>
    <row r="9" spans="1:15" ht="12.75">
      <c r="A9" s="3"/>
      <c r="B9" s="22" t="s">
        <v>31</v>
      </c>
      <c r="C9" s="16">
        <f>G9+K9+O9</f>
        <v>38.303000000000004</v>
      </c>
      <c r="D9" s="3"/>
      <c r="E9" s="3"/>
      <c r="F9" s="22" t="s">
        <v>31</v>
      </c>
      <c r="G9" s="16">
        <v>37.92</v>
      </c>
      <c r="J9" s="22" t="s">
        <v>31</v>
      </c>
      <c r="K9" s="16">
        <v>0.023</v>
      </c>
      <c r="N9" s="22" t="s">
        <v>31</v>
      </c>
      <c r="O9" s="16">
        <v>0.36</v>
      </c>
    </row>
    <row r="10" spans="1:15" ht="12.75">
      <c r="A10" s="3"/>
      <c r="B10" s="3"/>
      <c r="C10" s="16"/>
      <c r="D10" s="3"/>
      <c r="E10" s="3"/>
      <c r="F10" s="3"/>
      <c r="G10" s="16"/>
      <c r="J10" s="3"/>
      <c r="K10" s="16"/>
      <c r="N10" s="3"/>
      <c r="O10" s="16"/>
    </row>
    <row r="11" spans="1:15" ht="12.75">
      <c r="A11" s="3"/>
      <c r="B11" s="3"/>
      <c r="C11" s="16"/>
      <c r="D11" s="3"/>
      <c r="E11" s="3"/>
      <c r="F11" s="3"/>
      <c r="G11" s="16"/>
      <c r="J11" s="3"/>
      <c r="K11" s="16"/>
      <c r="N11" s="3"/>
      <c r="O11" s="16"/>
    </row>
    <row r="12" spans="1:15" ht="12.75">
      <c r="A12" s="3"/>
      <c r="B12" s="21" t="s">
        <v>32</v>
      </c>
      <c r="C12" s="16">
        <f>SUM(C13:C15)</f>
        <v>0</v>
      </c>
      <c r="D12" s="3"/>
      <c r="E12" s="3"/>
      <c r="F12" s="21" t="s">
        <v>32</v>
      </c>
      <c r="G12" s="16">
        <f>SUM(G13:G15)</f>
        <v>0</v>
      </c>
      <c r="J12" s="21" t="s">
        <v>32</v>
      </c>
      <c r="K12" s="16">
        <f>SUM(K13:K15)</f>
        <v>0</v>
      </c>
      <c r="N12" s="21" t="s">
        <v>32</v>
      </c>
      <c r="O12" s="16">
        <f>SUM(O13:O15)</f>
        <v>0</v>
      </c>
    </row>
    <row r="13" spans="1:15" ht="25.5">
      <c r="A13" s="3"/>
      <c r="B13" s="22" t="s">
        <v>33</v>
      </c>
      <c r="C13" s="16">
        <f>G13+K13+O13</f>
        <v>0</v>
      </c>
      <c r="D13" s="3"/>
      <c r="E13" s="3"/>
      <c r="F13" s="22" t="s">
        <v>33</v>
      </c>
      <c r="G13" s="16">
        <v>0</v>
      </c>
      <c r="J13" s="22" t="s">
        <v>33</v>
      </c>
      <c r="K13" s="16">
        <v>0</v>
      </c>
      <c r="N13" s="22" t="s">
        <v>33</v>
      </c>
      <c r="O13" s="16">
        <v>0</v>
      </c>
    </row>
    <row r="14" spans="1:15" ht="12.75">
      <c r="A14" s="3"/>
      <c r="B14" s="22" t="s">
        <v>34</v>
      </c>
      <c r="C14" s="16">
        <f>G14+K14+O14</f>
        <v>0</v>
      </c>
      <c r="D14" s="3"/>
      <c r="E14" s="3"/>
      <c r="F14" s="22" t="s">
        <v>34</v>
      </c>
      <c r="G14" s="16">
        <v>0</v>
      </c>
      <c r="J14" s="22" t="s">
        <v>34</v>
      </c>
      <c r="K14" s="16">
        <v>0</v>
      </c>
      <c r="N14" s="22" t="s">
        <v>34</v>
      </c>
      <c r="O14" s="16">
        <v>0</v>
      </c>
    </row>
    <row r="15" spans="1:15" ht="12.75">
      <c r="A15" s="3"/>
      <c r="B15" s="22" t="s">
        <v>35</v>
      </c>
      <c r="C15" s="16">
        <f>G15+K15+O15</f>
        <v>0</v>
      </c>
      <c r="D15" s="3"/>
      <c r="E15" s="3"/>
      <c r="F15" s="22" t="s">
        <v>35</v>
      </c>
      <c r="G15" s="16">
        <v>0</v>
      </c>
      <c r="J15" s="22" t="s">
        <v>35</v>
      </c>
      <c r="K15" s="16">
        <v>0</v>
      </c>
      <c r="N15" s="22" t="s">
        <v>35</v>
      </c>
      <c r="O15" s="16">
        <v>0</v>
      </c>
    </row>
    <row r="16" spans="1:15" ht="12.75">
      <c r="A16" s="3"/>
      <c r="B16" s="20"/>
      <c r="C16" s="16"/>
      <c r="D16" s="3"/>
      <c r="E16" s="3"/>
      <c r="F16" s="20"/>
      <c r="G16" s="16"/>
      <c r="J16" s="20"/>
      <c r="K16" s="16"/>
      <c r="N16" s="20"/>
      <c r="O16" s="16"/>
    </row>
    <row r="17" spans="1:15" ht="12.75">
      <c r="A17" s="3"/>
      <c r="B17" s="21" t="s">
        <v>24</v>
      </c>
      <c r="C17" s="19">
        <f>SUM(C18:C25)</f>
        <v>75.58408999999999</v>
      </c>
      <c r="D17" s="3"/>
      <c r="E17" s="3"/>
      <c r="F17" s="21" t="s">
        <v>24</v>
      </c>
      <c r="G17" s="19">
        <f>SUM(G18:G25)</f>
        <v>75.51599999999999</v>
      </c>
      <c r="J17" s="21" t="s">
        <v>24</v>
      </c>
      <c r="K17" s="19">
        <f>SUM(K18:K25)</f>
        <v>0.01619</v>
      </c>
      <c r="N17" s="21" t="s">
        <v>24</v>
      </c>
      <c r="O17" s="19">
        <f>SUM(O18:O25)</f>
        <v>0.0519</v>
      </c>
    </row>
    <row r="18" spans="1:15" ht="15" customHeight="1">
      <c r="A18" s="3"/>
      <c r="B18" s="22" t="s">
        <v>36</v>
      </c>
      <c r="C18" s="16">
        <f>G18+K18+O18</f>
        <v>0</v>
      </c>
      <c r="D18" s="3"/>
      <c r="E18" s="3"/>
      <c r="F18" s="22" t="s">
        <v>36</v>
      </c>
      <c r="G18" s="16">
        <v>0</v>
      </c>
      <c r="J18" s="22" t="s">
        <v>36</v>
      </c>
      <c r="K18" s="16">
        <v>0</v>
      </c>
      <c r="N18" s="22" t="s">
        <v>36</v>
      </c>
      <c r="O18" s="16">
        <v>0</v>
      </c>
    </row>
    <row r="19" spans="1:15" ht="14.25" customHeight="1">
      <c r="A19" s="3"/>
      <c r="B19" s="22" t="s">
        <v>37</v>
      </c>
      <c r="C19" s="16">
        <f>G19+K19+O19</f>
        <v>6.2620000000000005</v>
      </c>
      <c r="D19" s="3"/>
      <c r="E19" s="3"/>
      <c r="F19" s="22" t="s">
        <v>37</v>
      </c>
      <c r="G19" s="16">
        <v>6.2620000000000005</v>
      </c>
      <c r="J19" s="22" t="s">
        <v>37</v>
      </c>
      <c r="K19" s="16">
        <v>0</v>
      </c>
      <c r="N19" s="22" t="s">
        <v>37</v>
      </c>
      <c r="O19" s="16">
        <v>0</v>
      </c>
    </row>
    <row r="20" spans="1:15" ht="13.5" customHeight="1">
      <c r="A20" s="3"/>
      <c r="B20" s="22" t="s">
        <v>38</v>
      </c>
      <c r="C20" s="16">
        <f>G20+K20+O20</f>
        <v>0</v>
      </c>
      <c r="D20" s="3"/>
      <c r="E20" s="3"/>
      <c r="F20" s="22" t="s">
        <v>38</v>
      </c>
      <c r="G20" s="16">
        <v>0</v>
      </c>
      <c r="J20" s="22" t="s">
        <v>38</v>
      </c>
      <c r="K20" s="16">
        <v>0</v>
      </c>
      <c r="N20" s="22" t="s">
        <v>38</v>
      </c>
      <c r="O20" s="16">
        <v>0</v>
      </c>
    </row>
    <row r="21" spans="1:15" ht="12.75">
      <c r="A21" s="3"/>
      <c r="B21" s="22" t="s">
        <v>39</v>
      </c>
      <c r="C21" s="16">
        <f>G21+K21+O21</f>
        <v>0</v>
      </c>
      <c r="D21" s="3"/>
      <c r="E21" s="3"/>
      <c r="F21" s="22" t="s">
        <v>39</v>
      </c>
      <c r="G21" s="16">
        <v>0</v>
      </c>
      <c r="J21" s="22" t="s">
        <v>39</v>
      </c>
      <c r="K21" s="16">
        <v>0</v>
      </c>
      <c r="N21" s="22" t="s">
        <v>39</v>
      </c>
      <c r="O21" s="16">
        <v>0</v>
      </c>
    </row>
    <row r="22" spans="1:15" ht="12.75">
      <c r="A22" s="3"/>
      <c r="B22" s="22" t="s">
        <v>40</v>
      </c>
      <c r="C22" s="16">
        <f>G22+K22+O22</f>
        <v>4.013</v>
      </c>
      <c r="D22" s="3"/>
      <c r="E22" s="3"/>
      <c r="F22" s="22" t="s">
        <v>40</v>
      </c>
      <c r="G22" s="16">
        <v>4.013</v>
      </c>
      <c r="J22" s="22" t="s">
        <v>40</v>
      </c>
      <c r="K22" s="16">
        <v>0</v>
      </c>
      <c r="N22" s="22" t="s">
        <v>40</v>
      </c>
      <c r="O22" s="16">
        <v>0</v>
      </c>
    </row>
    <row r="23" spans="1:15" ht="12.75">
      <c r="A23" s="3"/>
      <c r="B23" s="22" t="s">
        <v>41</v>
      </c>
      <c r="C23" s="16">
        <f>G23+K23+O23</f>
        <v>45.72908999999999</v>
      </c>
      <c r="D23" s="3"/>
      <c r="E23" s="3"/>
      <c r="F23" s="22" t="s">
        <v>41</v>
      </c>
      <c r="G23" s="16">
        <v>45.66099999999999</v>
      </c>
      <c r="J23" s="22" t="s">
        <v>41</v>
      </c>
      <c r="K23" s="16">
        <v>0.01619</v>
      </c>
      <c r="N23" s="22" t="s">
        <v>41</v>
      </c>
      <c r="O23" s="16">
        <v>0.0519</v>
      </c>
    </row>
    <row r="24" spans="1:15" ht="14.25" customHeight="1">
      <c r="A24" s="3"/>
      <c r="B24" s="22" t="s">
        <v>42</v>
      </c>
      <c r="C24" s="16">
        <f>G24+K24+O24</f>
        <v>0</v>
      </c>
      <c r="D24" s="3"/>
      <c r="E24" s="3"/>
      <c r="F24" s="22" t="s">
        <v>42</v>
      </c>
      <c r="G24" s="16">
        <v>0</v>
      </c>
      <c r="J24" s="22" t="s">
        <v>42</v>
      </c>
      <c r="K24" s="16">
        <v>0</v>
      </c>
      <c r="N24" s="22" t="s">
        <v>42</v>
      </c>
      <c r="O24" s="16">
        <v>0</v>
      </c>
    </row>
    <row r="25" spans="1:15" ht="12.75">
      <c r="A25" s="3"/>
      <c r="B25" s="22" t="s">
        <v>43</v>
      </c>
      <c r="C25" s="16">
        <f>G25+K25+O25</f>
        <v>19.58</v>
      </c>
      <c r="D25" s="3"/>
      <c r="E25" s="3"/>
      <c r="F25" s="22" t="s">
        <v>43</v>
      </c>
      <c r="G25" s="16">
        <v>19.58</v>
      </c>
      <c r="J25" s="22" t="s">
        <v>43</v>
      </c>
      <c r="K25" s="16">
        <v>0</v>
      </c>
      <c r="N25" s="22" t="s">
        <v>43</v>
      </c>
      <c r="O25" s="16">
        <v>0</v>
      </c>
    </row>
    <row r="26" spans="1:15" ht="12.75">
      <c r="A26" s="3"/>
      <c r="B26" s="21"/>
      <c r="C26" s="19"/>
      <c r="D26" s="3"/>
      <c r="E26" s="3"/>
      <c r="F26" s="21"/>
      <c r="G26" s="19"/>
      <c r="J26" s="21"/>
      <c r="K26" s="19"/>
      <c r="N26" s="21"/>
      <c r="O26" s="19"/>
    </row>
    <row r="27" spans="1:15" ht="12.75">
      <c r="A27" s="3"/>
      <c r="B27" s="21" t="s">
        <v>25</v>
      </c>
      <c r="C27" s="16">
        <f>SUM(C28:C29)</f>
        <v>0</v>
      </c>
      <c r="D27" s="3"/>
      <c r="E27" s="3"/>
      <c r="F27" s="21" t="s">
        <v>25</v>
      </c>
      <c r="G27" s="16">
        <f>SUM(G28:G29)</f>
        <v>0</v>
      </c>
      <c r="J27" s="21" t="s">
        <v>25</v>
      </c>
      <c r="K27" s="16">
        <f>SUM(K28:K29)</f>
        <v>0</v>
      </c>
      <c r="N27" s="21" t="s">
        <v>25</v>
      </c>
      <c r="O27" s="16">
        <f>SUM(O28:O29)</f>
        <v>0</v>
      </c>
    </row>
    <row r="28" spans="1:15" ht="12.75">
      <c r="A28" s="3"/>
      <c r="B28" s="22" t="s">
        <v>44</v>
      </c>
      <c r="C28" s="16">
        <f>G28+K28+O28</f>
        <v>0</v>
      </c>
      <c r="D28" s="3"/>
      <c r="E28" s="3"/>
      <c r="F28" s="22" t="s">
        <v>44</v>
      </c>
      <c r="G28" s="16">
        <v>0</v>
      </c>
      <c r="J28" s="22" t="s">
        <v>44</v>
      </c>
      <c r="K28" s="16">
        <v>0</v>
      </c>
      <c r="N28" s="22" t="s">
        <v>44</v>
      </c>
      <c r="O28" s="16">
        <f>'[2]פרוט עמלות והוצאות לתקופה '!O40</f>
        <v>0</v>
      </c>
    </row>
    <row r="29" spans="1:15" ht="12.75">
      <c r="A29" s="3"/>
      <c r="B29" s="22" t="s">
        <v>45</v>
      </c>
      <c r="C29" s="16">
        <f>G29+K29+O29</f>
        <v>0</v>
      </c>
      <c r="D29" s="3"/>
      <c r="E29" s="3"/>
      <c r="F29" s="22" t="s">
        <v>45</v>
      </c>
      <c r="G29" s="16">
        <v>0</v>
      </c>
      <c r="J29" s="22" t="s">
        <v>45</v>
      </c>
      <c r="K29" s="16">
        <v>0</v>
      </c>
      <c r="N29" s="22" t="s">
        <v>45</v>
      </c>
      <c r="O29" s="16">
        <f>'[2]פרוט עמלות והוצאות לתקופה '!O45</f>
        <v>0</v>
      </c>
    </row>
    <row r="30" spans="2:14" ht="12.75">
      <c r="B30" s="21"/>
      <c r="F30" s="21"/>
      <c r="J30" s="21"/>
      <c r="N30" s="21"/>
    </row>
    <row r="31" spans="2:15" ht="12.75">
      <c r="B31" s="21" t="s">
        <v>46</v>
      </c>
      <c r="C31" s="19">
        <f>C3+C7+C12+C17+C27</f>
        <v>148.60109</v>
      </c>
      <c r="F31" s="21" t="s">
        <v>46</v>
      </c>
      <c r="G31" s="19">
        <f>G3+G7+G12+G17+G27</f>
        <v>147.832</v>
      </c>
      <c r="J31" s="21" t="s">
        <v>46</v>
      </c>
      <c r="K31" s="19">
        <f>K3+K7+K12+K17+K27</f>
        <v>0.07019</v>
      </c>
      <c r="N31" s="21" t="s">
        <v>46</v>
      </c>
      <c r="O31" s="19">
        <f>O3+O7+O12+O17+O27</f>
        <v>0.6989000000000001</v>
      </c>
    </row>
    <row r="32" spans="2:14" ht="12.75">
      <c r="B32" s="21"/>
      <c r="F32" s="21"/>
      <c r="J32" s="21"/>
      <c r="N32" s="21"/>
    </row>
    <row r="33" spans="2:14" ht="12.75">
      <c r="B33" s="21" t="s">
        <v>26</v>
      </c>
      <c r="F33" s="21" t="s">
        <v>26</v>
      </c>
      <c r="J33" s="21" t="s">
        <v>26</v>
      </c>
      <c r="N33" s="21" t="s">
        <v>26</v>
      </c>
    </row>
    <row r="34" spans="2:15" ht="25.5">
      <c r="B34" s="23" t="s">
        <v>47</v>
      </c>
      <c r="C34" s="7">
        <f>(C13+C17+C29)/C37</f>
        <v>0.0002929190591164554</v>
      </c>
      <c r="F34" s="23" t="s">
        <v>47</v>
      </c>
      <c r="G34" s="7">
        <f>(G13+G17+G29)/G37</f>
        <v>0.0002935099461299876</v>
      </c>
      <c r="J34" s="23" t="s">
        <v>47</v>
      </c>
      <c r="K34" s="7">
        <f>(K13+K17+K29)/K37</f>
        <v>0.00015351792148681964</v>
      </c>
      <c r="N34" s="23" t="s">
        <v>47</v>
      </c>
      <c r="O34" s="7">
        <f>(O13+O17+O29)/O37</f>
        <v>8.03405572755418E-05</v>
      </c>
    </row>
    <row r="35" spans="2:15" ht="12.75">
      <c r="B35" s="23" t="s">
        <v>27</v>
      </c>
      <c r="C35" s="7">
        <f>C31/C37</f>
        <v>0.0005758896014555406</v>
      </c>
      <c r="F35" s="23" t="s">
        <v>27</v>
      </c>
      <c r="G35" s="7">
        <f>G31/G37</f>
        <v>0.0005745823713688269</v>
      </c>
      <c r="J35" s="23" t="s">
        <v>27</v>
      </c>
      <c r="K35" s="7">
        <f>K31/K37</f>
        <v>0.00066556040204817</v>
      </c>
      <c r="N35" s="23" t="s">
        <v>27</v>
      </c>
      <c r="O35" s="7">
        <f>O31/O37</f>
        <v>0.001081888544891641</v>
      </c>
    </row>
    <row r="36" spans="2:14" ht="12.75">
      <c r="B36" s="21"/>
      <c r="F36" s="21"/>
      <c r="J36" s="21"/>
      <c r="N36" s="21"/>
    </row>
    <row r="37" spans="2:15" ht="12.75">
      <c r="B37" s="21" t="s">
        <v>48</v>
      </c>
      <c r="C37" s="28">
        <f>G37+K37+O37</f>
        <v>258037.46</v>
      </c>
      <c r="F37" s="21" t="s">
        <v>48</v>
      </c>
      <c r="G37" s="28">
        <v>257286</v>
      </c>
      <c r="J37" s="21" t="s">
        <v>48</v>
      </c>
      <c r="K37" s="28">
        <f>105460/1000</f>
        <v>105.46</v>
      </c>
      <c r="N37" s="21" t="s">
        <v>48</v>
      </c>
      <c r="O37" s="28">
        <v>646</v>
      </c>
    </row>
    <row r="40" ht="12.75">
      <c r="K40" s="8"/>
    </row>
    <row r="43" spans="3:15" ht="15.75">
      <c r="C43" s="36"/>
      <c r="G43" s="36"/>
      <c r="K43" s="36"/>
      <c r="O43" s="3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rightToLeft="1" zoomScalePageLayoutView="0" workbookViewId="0" topLeftCell="A22">
      <selection activeCell="C52" sqref="C52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5" t="s">
        <v>95</v>
      </c>
      <c r="B1" s="45"/>
      <c r="C1" s="45"/>
      <c r="D1" s="45"/>
      <c r="E1" s="45"/>
      <c r="F1" s="6"/>
      <c r="G1" s="6"/>
      <c r="H1" s="6"/>
      <c r="I1" s="6"/>
      <c r="J1" s="6"/>
      <c r="K1" s="6"/>
      <c r="L1" s="6"/>
    </row>
    <row r="2" spans="3:5" ht="51" customHeight="1">
      <c r="C2" s="1" t="s">
        <v>0</v>
      </c>
      <c r="D2" s="1"/>
      <c r="E2" s="12"/>
    </row>
    <row r="3" spans="1:6" s="2" customFormat="1" ht="12.75">
      <c r="A3" s="3"/>
      <c r="B3" s="3" t="s">
        <v>49</v>
      </c>
      <c r="D3" s="15"/>
      <c r="E3" s="15"/>
      <c r="F3" s="15"/>
    </row>
    <row r="4" spans="1:6" s="2" customFormat="1" ht="12.75">
      <c r="A4" s="3"/>
      <c r="B4" s="3" t="s">
        <v>3</v>
      </c>
      <c r="C4" s="16">
        <f>SUM(C5:C7)</f>
        <v>13.88</v>
      </c>
      <c r="D4" s="15"/>
      <c r="E4" s="15"/>
      <c r="F4" s="15"/>
    </row>
    <row r="5" spans="2:6" s="2" customFormat="1" ht="12.75">
      <c r="B5" s="5" t="s">
        <v>94</v>
      </c>
      <c r="C5" s="15">
        <v>13.88</v>
      </c>
      <c r="D5" s="15"/>
      <c r="E5" s="15"/>
      <c r="F5" s="15"/>
    </row>
    <row r="6" spans="2:6" s="2" customFormat="1" ht="12.75">
      <c r="B6" s="2" t="s">
        <v>4</v>
      </c>
      <c r="C6" s="15">
        <v>0</v>
      </c>
      <c r="D6" s="15"/>
      <c r="E6" s="15"/>
      <c r="F6" s="15"/>
    </row>
    <row r="7" spans="2:6" s="2" customFormat="1" ht="12.75">
      <c r="B7" s="2" t="s">
        <v>10</v>
      </c>
      <c r="C7" s="15">
        <v>0</v>
      </c>
      <c r="D7" s="15"/>
      <c r="E7" s="15"/>
      <c r="F7" s="15"/>
    </row>
    <row r="8" spans="1:6" s="2" customFormat="1" ht="12.75">
      <c r="A8" s="3"/>
      <c r="B8" s="3" t="s">
        <v>5</v>
      </c>
      <c r="C8" s="16">
        <f>SUM(C9:C13)</f>
        <v>20.826</v>
      </c>
      <c r="D8" s="15"/>
      <c r="E8" s="15"/>
      <c r="F8" s="15"/>
    </row>
    <row r="9" spans="1:6" s="2" customFormat="1" ht="12.75">
      <c r="A9" s="3"/>
      <c r="B9" s="2" t="s">
        <v>68</v>
      </c>
      <c r="C9" s="15">
        <f>248/1000+6.4+0.03+0.28-0.02</f>
        <v>6.9380000000000015</v>
      </c>
      <c r="D9" s="15"/>
      <c r="E9" s="15"/>
      <c r="F9" s="15"/>
    </row>
    <row r="10" spans="1:6" s="2" customFormat="1" ht="12.75">
      <c r="A10" s="3"/>
      <c r="B10" s="31" t="s">
        <v>75</v>
      </c>
      <c r="C10" s="15">
        <f>8964/1000</f>
        <v>8.964</v>
      </c>
      <c r="D10" s="15"/>
      <c r="E10" s="15"/>
      <c r="F10" s="15"/>
    </row>
    <row r="11" spans="1:6" s="2" customFormat="1" ht="12.75">
      <c r="A11" s="3"/>
      <c r="B11" s="42" t="s">
        <v>93</v>
      </c>
      <c r="C11" s="15">
        <f>2139/1000</f>
        <v>2.139</v>
      </c>
      <c r="D11" s="15"/>
      <c r="E11" s="15"/>
      <c r="F11" s="15"/>
    </row>
    <row r="12" spans="1:6" s="2" customFormat="1" ht="12.75">
      <c r="A12" s="3"/>
      <c r="B12" s="2" t="s">
        <v>69</v>
      </c>
      <c r="C12" s="15">
        <f>2765/1000+0.01+0.01</f>
        <v>2.7849999999999997</v>
      </c>
      <c r="D12" s="15"/>
      <c r="E12" s="15"/>
      <c r="F12" s="15"/>
    </row>
    <row r="13" spans="1:6" s="2" customFormat="1" ht="12.75">
      <c r="A13" s="3"/>
      <c r="B13" s="5" t="s">
        <v>10</v>
      </c>
      <c r="C13" s="15">
        <v>0</v>
      </c>
      <c r="D13" s="15"/>
      <c r="E13" s="15"/>
      <c r="F13" s="15"/>
    </row>
    <row r="14" spans="1:6" ht="12.75">
      <c r="A14" s="1"/>
      <c r="B14" s="1" t="s">
        <v>6</v>
      </c>
      <c r="C14" s="16">
        <f>C8+C4</f>
        <v>34.706</v>
      </c>
      <c r="D14" s="15"/>
      <c r="E14" s="15"/>
      <c r="F14" s="15"/>
    </row>
    <row r="15" spans="1:6" ht="12.75">
      <c r="A15" s="1"/>
      <c r="B15" s="1"/>
      <c r="C15" s="16"/>
      <c r="D15" s="15"/>
      <c r="E15" s="15"/>
      <c r="F15" s="15"/>
    </row>
    <row r="16" spans="1:6" s="2" customFormat="1" ht="12.75">
      <c r="A16" s="3"/>
      <c r="B16" s="3" t="s">
        <v>7</v>
      </c>
      <c r="C16" s="15"/>
      <c r="D16" s="15"/>
      <c r="E16" s="15"/>
      <c r="F16" s="15"/>
    </row>
    <row r="17" spans="1:6" s="2" customFormat="1" ht="12.75">
      <c r="A17" s="3"/>
      <c r="B17" s="3" t="s">
        <v>3</v>
      </c>
      <c r="C17" s="16">
        <f>SUM(C18:C20)</f>
        <v>0</v>
      </c>
      <c r="D17" s="15"/>
      <c r="E17" s="15"/>
      <c r="F17" s="15"/>
    </row>
    <row r="18" spans="2:6" s="2" customFormat="1" ht="12.75">
      <c r="B18" s="2" t="s">
        <v>8</v>
      </c>
      <c r="C18" s="15">
        <v>0</v>
      </c>
      <c r="D18" s="15"/>
      <c r="E18" s="15"/>
      <c r="F18" s="15"/>
    </row>
    <row r="19" spans="2:6" s="2" customFormat="1" ht="12.75">
      <c r="B19" s="2" t="s">
        <v>9</v>
      </c>
      <c r="C19" s="15">
        <v>0</v>
      </c>
      <c r="D19" s="15"/>
      <c r="E19" s="15"/>
      <c r="F19" s="15"/>
    </row>
    <row r="20" spans="2:6" s="2" customFormat="1" ht="12.75">
      <c r="B20" s="2" t="s">
        <v>10</v>
      </c>
      <c r="C20" s="15">
        <v>0</v>
      </c>
      <c r="D20" s="15"/>
      <c r="E20" s="15"/>
      <c r="F20" s="15"/>
    </row>
    <row r="21" spans="1:6" s="2" customFormat="1" ht="12.75">
      <c r="A21" s="3"/>
      <c r="B21" s="3" t="s">
        <v>5</v>
      </c>
      <c r="C21" s="16">
        <f>SUM(C22:C24)</f>
        <v>38.300000000000004</v>
      </c>
      <c r="D21" s="15"/>
      <c r="E21" s="15"/>
      <c r="F21" s="15"/>
    </row>
    <row r="22" spans="2:6" ht="12.75">
      <c r="B22" s="2" t="s">
        <v>68</v>
      </c>
      <c r="C22" s="15">
        <f>37.92+0.02+0.36</f>
        <v>38.300000000000004</v>
      </c>
      <c r="D22" s="15"/>
      <c r="E22" s="15"/>
      <c r="F22" s="15"/>
    </row>
    <row r="23" spans="2:6" s="2" customFormat="1" ht="12.75">
      <c r="B23" s="2" t="s">
        <v>9</v>
      </c>
      <c r="C23" s="15">
        <v>0</v>
      </c>
      <c r="D23" s="15"/>
      <c r="E23" s="15"/>
      <c r="F23" s="15"/>
    </row>
    <row r="24" spans="2:6" s="2" customFormat="1" ht="12.75">
      <c r="B24" s="2" t="s">
        <v>10</v>
      </c>
      <c r="C24" s="15">
        <v>0</v>
      </c>
      <c r="D24" s="15"/>
      <c r="E24" s="15"/>
      <c r="F24" s="15"/>
    </row>
    <row r="25" spans="1:6" s="2" customFormat="1" ht="12.75">
      <c r="A25" s="3"/>
      <c r="B25" s="3" t="s">
        <v>11</v>
      </c>
      <c r="C25" s="16">
        <f>C21+C17</f>
        <v>38.300000000000004</v>
      </c>
      <c r="D25" s="15"/>
      <c r="E25" s="15"/>
      <c r="F25" s="15"/>
    </row>
    <row r="26" spans="1:6" s="2" customFormat="1" ht="12.75">
      <c r="A26" s="3"/>
      <c r="B26" s="3"/>
      <c r="C26" s="16"/>
      <c r="D26" s="15"/>
      <c r="E26" s="15"/>
      <c r="F26" s="15"/>
    </row>
    <row r="27" spans="1:6" ht="12.75">
      <c r="A27" s="1"/>
      <c r="B27" s="1" t="s">
        <v>12</v>
      </c>
      <c r="C27" s="15"/>
      <c r="D27" s="15"/>
      <c r="E27" s="15"/>
      <c r="F27" s="15"/>
    </row>
    <row r="28" spans="1:6" ht="12.75">
      <c r="A28" s="1"/>
      <c r="B28" s="5" t="s">
        <v>51</v>
      </c>
      <c r="C28" s="15">
        <v>0</v>
      </c>
      <c r="D28" s="15"/>
      <c r="E28" s="15"/>
      <c r="F28" s="15"/>
    </row>
    <row r="29" spans="2:6" ht="12.75">
      <c r="B29" s="5" t="s">
        <v>52</v>
      </c>
      <c r="C29" s="17">
        <v>0</v>
      </c>
      <c r="D29" s="15"/>
      <c r="E29" s="15"/>
      <c r="F29" s="15"/>
    </row>
    <row r="30" spans="2:6" ht="12.75">
      <c r="B30" s="11" t="s">
        <v>10</v>
      </c>
      <c r="C30" s="18">
        <v>0</v>
      </c>
      <c r="D30" s="15"/>
      <c r="E30" s="15"/>
      <c r="F30" s="15"/>
    </row>
    <row r="31" spans="1:6" ht="12.75">
      <c r="A31" s="1"/>
      <c r="B31" s="1" t="s">
        <v>50</v>
      </c>
      <c r="C31" s="16">
        <f>SUM(C28:C30)</f>
        <v>0</v>
      </c>
      <c r="D31" s="15"/>
      <c r="E31" s="15"/>
      <c r="F31" s="15"/>
    </row>
    <row r="32" spans="1:6" ht="12.75">
      <c r="A32" s="1"/>
      <c r="B32" s="1"/>
      <c r="C32" s="16"/>
      <c r="D32" s="15"/>
      <c r="E32" s="15"/>
      <c r="F32" s="15"/>
    </row>
    <row r="33" spans="1:6" s="2" customFormat="1" ht="12.75">
      <c r="A33" s="3"/>
      <c r="B33" s="3" t="s">
        <v>54</v>
      </c>
      <c r="C33" s="15"/>
      <c r="D33" s="15"/>
      <c r="E33" s="15"/>
      <c r="F33" s="15"/>
    </row>
    <row r="34" spans="2:6" s="2" customFormat="1" ht="12.75">
      <c r="B34" s="5" t="s">
        <v>51</v>
      </c>
      <c r="C34" s="15">
        <v>0</v>
      </c>
      <c r="D34" s="15"/>
      <c r="E34" s="15"/>
      <c r="F34" s="15"/>
    </row>
    <row r="35" spans="2:6" s="2" customFormat="1" ht="12.75">
      <c r="B35" s="5" t="s">
        <v>52</v>
      </c>
      <c r="C35" s="15">
        <v>0</v>
      </c>
      <c r="D35" s="15"/>
      <c r="E35" s="15"/>
      <c r="F35" s="15"/>
    </row>
    <row r="36" spans="2:6" s="2" customFormat="1" ht="12.75">
      <c r="B36" s="2" t="s">
        <v>10</v>
      </c>
      <c r="C36" s="15">
        <v>0</v>
      </c>
      <c r="D36" s="15"/>
      <c r="E36" s="15"/>
      <c r="F36" s="15"/>
    </row>
    <row r="37" spans="1:6" ht="12.75">
      <c r="A37" s="1"/>
      <c r="B37" s="1" t="s">
        <v>53</v>
      </c>
      <c r="C37" s="16">
        <f>SUM(C34:C36)</f>
        <v>0</v>
      </c>
      <c r="D37" s="15"/>
      <c r="E37" s="15"/>
      <c r="F37" s="15"/>
    </row>
    <row r="38" spans="1:6" ht="12.75">
      <c r="A38" s="1"/>
      <c r="B38" s="1"/>
      <c r="C38" s="16"/>
      <c r="D38" s="15"/>
      <c r="E38" s="15"/>
      <c r="F38" s="15"/>
    </row>
    <row r="39" spans="1:6" ht="12.75">
      <c r="A39" s="1"/>
      <c r="B39" s="3" t="s">
        <v>55</v>
      </c>
      <c r="C39" s="16"/>
      <c r="D39" s="15"/>
      <c r="E39" s="15"/>
      <c r="F39" s="15"/>
    </row>
    <row r="40" spans="1:6" ht="12.75">
      <c r="A40" s="1"/>
      <c r="B40" s="5" t="s">
        <v>51</v>
      </c>
      <c r="C40" s="17">
        <v>0</v>
      </c>
      <c r="D40" s="15"/>
      <c r="E40" s="15"/>
      <c r="F40" s="15"/>
    </row>
    <row r="41" spans="1:6" ht="12.75">
      <c r="A41" s="1"/>
      <c r="B41" s="5" t="s">
        <v>52</v>
      </c>
      <c r="C41" s="17">
        <v>0</v>
      </c>
      <c r="D41" s="15"/>
      <c r="E41" s="15"/>
      <c r="F41" s="15"/>
    </row>
    <row r="42" spans="1:6" ht="12.75">
      <c r="A42" s="1"/>
      <c r="B42" s="2" t="s">
        <v>10</v>
      </c>
      <c r="C42" s="17">
        <v>0</v>
      </c>
      <c r="D42" s="15"/>
      <c r="E42" s="15"/>
      <c r="F42" s="15"/>
    </row>
    <row r="43" spans="1:6" ht="12.75">
      <c r="A43" s="1"/>
      <c r="B43" s="1" t="s">
        <v>56</v>
      </c>
      <c r="C43" s="16">
        <f>SUM(C40:C42)</f>
        <v>0</v>
      </c>
      <c r="D43" s="15"/>
      <c r="E43" s="15"/>
      <c r="F43" s="15"/>
    </row>
    <row r="44" spans="1:6" ht="12.75">
      <c r="A44" s="1"/>
      <c r="B44" s="1"/>
      <c r="C44" s="16"/>
      <c r="D44" s="15"/>
      <c r="E44" s="15"/>
      <c r="F44" s="15"/>
    </row>
    <row r="45" spans="1:6" ht="12.75">
      <c r="A45" s="1"/>
      <c r="B45" s="5" t="s">
        <v>51</v>
      </c>
      <c r="C45" s="17">
        <v>0</v>
      </c>
      <c r="D45" s="15"/>
      <c r="E45" s="15"/>
      <c r="F45" s="15"/>
    </row>
    <row r="46" spans="1:6" ht="12.75">
      <c r="A46" s="1"/>
      <c r="B46" s="5" t="s">
        <v>52</v>
      </c>
      <c r="C46" s="17">
        <v>0</v>
      </c>
      <c r="D46" s="15"/>
      <c r="E46" s="15"/>
      <c r="F46" s="15"/>
    </row>
    <row r="47" spans="1:6" ht="12.75">
      <c r="A47" s="1"/>
      <c r="B47" s="2" t="s">
        <v>10</v>
      </c>
      <c r="C47" s="17">
        <v>0</v>
      </c>
      <c r="D47" s="15"/>
      <c r="E47" s="15"/>
      <c r="F47" s="15"/>
    </row>
    <row r="48" spans="1:6" ht="12.75">
      <c r="A48" s="1"/>
      <c r="B48" s="1" t="s">
        <v>57</v>
      </c>
      <c r="C48" s="16">
        <f>SUM(C45:C47)</f>
        <v>0</v>
      </c>
      <c r="D48" s="15"/>
      <c r="E48" s="15"/>
      <c r="F48" s="15"/>
    </row>
    <row r="49" spans="1:6" ht="12.75">
      <c r="A49" s="1"/>
      <c r="B49" s="1"/>
      <c r="C49" s="16"/>
      <c r="D49" s="15"/>
      <c r="E49" s="15"/>
      <c r="F49" s="15"/>
    </row>
    <row r="50" spans="1:6" s="2" customFormat="1" ht="12.75">
      <c r="A50" s="3"/>
      <c r="B50" s="3" t="s">
        <v>58</v>
      </c>
      <c r="C50" s="16">
        <f>C14+C25+C31+C37+C43+C48</f>
        <v>73.006</v>
      </c>
      <c r="D50" s="15"/>
      <c r="E50" s="15"/>
      <c r="F50" s="15"/>
    </row>
    <row r="51" spans="1:6" s="2" customFormat="1" ht="12.75">
      <c r="A51" s="3"/>
      <c r="B51" s="3" t="s">
        <v>59</v>
      </c>
      <c r="C51" s="19">
        <f>'סך התשלומים ששולמו בגין כל סוג'!C37</f>
        <v>258037.46</v>
      </c>
      <c r="D51" s="15"/>
      <c r="E51" s="15"/>
      <c r="F51" s="15"/>
    </row>
    <row r="52" spans="2:6" ht="12.75">
      <c r="B52" s="3"/>
      <c r="C52" s="3" t="s">
        <v>15</v>
      </c>
      <c r="D52" s="15"/>
      <c r="E52" s="15"/>
      <c r="F52" s="15"/>
    </row>
    <row r="53" spans="3:6" ht="12.75">
      <c r="C53" s="13"/>
      <c r="D53" s="15"/>
      <c r="E53" s="15"/>
      <c r="F53" s="15"/>
    </row>
    <row r="54" spans="4:6" ht="12.75">
      <c r="D54" s="15"/>
      <c r="E54" s="15"/>
      <c r="F54" s="15"/>
    </row>
    <row r="55" spans="3:6" ht="12.75">
      <c r="C55" s="2"/>
      <c r="D55" s="15"/>
      <c r="E55" s="15"/>
      <c r="F55" s="15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9"/>
  <sheetViews>
    <sheetView rightToLeft="1" zoomScalePageLayoutView="0" workbookViewId="0" topLeftCell="A16">
      <selection activeCell="C54" sqref="C54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2" customFormat="1" ht="12.75">
      <c r="A1" s="45" t="s">
        <v>95</v>
      </c>
      <c r="B1" s="45"/>
      <c r="C1" s="45"/>
      <c r="D1" s="45"/>
      <c r="E1" s="45"/>
      <c r="F1" s="10"/>
      <c r="G1" s="10"/>
      <c r="H1" s="10"/>
      <c r="I1" s="10"/>
      <c r="J1" s="10"/>
      <c r="K1" s="10"/>
      <c r="L1" s="10"/>
    </row>
    <row r="2" spans="3:6" s="2" customFormat="1" ht="49.5" customHeight="1">
      <c r="C2" s="3" t="s">
        <v>0</v>
      </c>
      <c r="D2" s="3"/>
      <c r="E2" s="12"/>
      <c r="F2" s="3"/>
    </row>
    <row r="3" spans="1:2" s="2" customFormat="1" ht="12.75">
      <c r="A3" s="3"/>
      <c r="B3" s="3" t="s">
        <v>16</v>
      </c>
    </row>
    <row r="4" spans="2:5" s="2" customFormat="1" ht="12" customHeight="1">
      <c r="B4" s="25" t="s">
        <v>76</v>
      </c>
      <c r="C4" s="15">
        <f>(1873+1912)/1000</f>
        <v>3.785</v>
      </c>
      <c r="D4" s="15"/>
      <c r="E4" s="15"/>
    </row>
    <row r="5" spans="2:5" s="2" customFormat="1" ht="12" customHeight="1">
      <c r="B5" t="s">
        <v>77</v>
      </c>
      <c r="C5" s="15">
        <f>(1239+1238)/1000</f>
        <v>2.477</v>
      </c>
      <c r="D5" s="15"/>
      <c r="E5" s="15"/>
    </row>
    <row r="6" spans="2:5" s="2" customFormat="1" ht="12" customHeight="1">
      <c r="B6" s="11" t="s">
        <v>10</v>
      </c>
      <c r="C6" s="15">
        <v>0</v>
      </c>
      <c r="D6" s="15"/>
      <c r="E6" s="15"/>
    </row>
    <row r="7" spans="1:5" ht="12.75">
      <c r="A7" s="1"/>
      <c r="B7" s="1" t="s">
        <v>1</v>
      </c>
      <c r="C7" s="16">
        <f>SUM(C4:C6)</f>
        <v>6.2620000000000005</v>
      </c>
      <c r="D7" s="15"/>
      <c r="E7" s="15"/>
    </row>
    <row r="8" spans="1:5" ht="12.75">
      <c r="A8" s="1"/>
      <c r="B8" s="1"/>
      <c r="C8" s="16"/>
      <c r="D8" s="15"/>
      <c r="E8" s="15"/>
    </row>
    <row r="9" spans="1:5" s="2" customFormat="1" ht="12.75">
      <c r="A9" s="3"/>
      <c r="B9" s="3" t="s">
        <v>17</v>
      </c>
      <c r="C9" s="15"/>
      <c r="D9" s="15"/>
      <c r="E9" s="15"/>
    </row>
    <row r="10" spans="2:5" s="2" customFormat="1" ht="12.75">
      <c r="B10" s="2" t="s">
        <v>13</v>
      </c>
      <c r="C10" s="15">
        <v>0</v>
      </c>
      <c r="D10" s="15"/>
      <c r="E10" s="15"/>
    </row>
    <row r="11" spans="2:5" s="2" customFormat="1" ht="12.75">
      <c r="B11" s="2" t="s">
        <v>14</v>
      </c>
      <c r="C11" s="15">
        <v>0</v>
      </c>
      <c r="D11" s="15"/>
      <c r="E11" s="15"/>
    </row>
    <row r="12" spans="2:5" s="2" customFormat="1" ht="12.75">
      <c r="B12" s="2" t="s">
        <v>10</v>
      </c>
      <c r="C12" s="15">
        <v>0</v>
      </c>
      <c r="D12" s="15"/>
      <c r="E12" s="15"/>
    </row>
    <row r="13" spans="1:5" s="2" customFormat="1" ht="12.75">
      <c r="A13" s="3"/>
      <c r="B13" s="3" t="s">
        <v>2</v>
      </c>
      <c r="C13" s="16">
        <f>SUM(C10:C12)</f>
        <v>0</v>
      </c>
      <c r="D13" s="7"/>
      <c r="E13" s="3"/>
    </row>
    <row r="14" spans="1:5" s="2" customFormat="1" ht="12.75">
      <c r="A14" s="3"/>
      <c r="B14" s="3"/>
      <c r="C14" s="16"/>
      <c r="D14" s="7"/>
      <c r="E14" s="3"/>
    </row>
    <row r="15" spans="1:4" s="2" customFormat="1" ht="12.75">
      <c r="A15" s="3"/>
      <c r="B15" s="3" t="s">
        <v>18</v>
      </c>
      <c r="C15" s="15"/>
      <c r="D15" s="7"/>
    </row>
    <row r="16" spans="2:4" s="2" customFormat="1" ht="12.75">
      <c r="B16" s="2" t="s">
        <v>13</v>
      </c>
      <c r="C16" s="15">
        <v>0</v>
      </c>
      <c r="D16" s="7"/>
    </row>
    <row r="17" spans="2:4" s="2" customFormat="1" ht="12.75">
      <c r="B17" s="2" t="s">
        <v>14</v>
      </c>
      <c r="C17" s="15">
        <v>0</v>
      </c>
      <c r="D17" s="7"/>
    </row>
    <row r="18" spans="2:4" s="2" customFormat="1" ht="15" customHeight="1">
      <c r="B18" s="2" t="s">
        <v>10</v>
      </c>
      <c r="C18" s="15">
        <v>0</v>
      </c>
      <c r="D18" s="7"/>
    </row>
    <row r="19" spans="1:5" s="2" customFormat="1" ht="12.75">
      <c r="A19" s="3"/>
      <c r="B19" s="3" t="s">
        <v>60</v>
      </c>
      <c r="C19" s="16">
        <f>SUM(C16:C18)</f>
        <v>0</v>
      </c>
      <c r="D19" s="7"/>
      <c r="E19" s="3"/>
    </row>
    <row r="20" spans="1:5" s="2" customFormat="1" ht="12.75">
      <c r="A20" s="3"/>
      <c r="B20" s="3"/>
      <c r="C20" s="16"/>
      <c r="D20" s="7"/>
      <c r="E20" s="3"/>
    </row>
    <row r="21" spans="1:4" s="2" customFormat="1" ht="12.75">
      <c r="A21" s="3"/>
      <c r="B21" s="3" t="s">
        <v>61</v>
      </c>
      <c r="C21" s="15"/>
      <c r="D21" s="7"/>
    </row>
    <row r="22" spans="1:4" s="2" customFormat="1" ht="12.75">
      <c r="A22" s="3"/>
      <c r="B22" s="3" t="s">
        <v>62</v>
      </c>
      <c r="C22" s="16">
        <f>SUM(C23:C25)</f>
        <v>0</v>
      </c>
      <c r="D22" s="7"/>
    </row>
    <row r="23" spans="2:4" s="2" customFormat="1" ht="12.75">
      <c r="B23" s="5" t="s">
        <v>63</v>
      </c>
      <c r="C23" s="15">
        <v>0</v>
      </c>
      <c r="D23" s="7"/>
    </row>
    <row r="24" spans="2:4" s="2" customFormat="1" ht="12.75">
      <c r="B24" s="5" t="s">
        <v>64</v>
      </c>
      <c r="C24" s="15">
        <v>0</v>
      </c>
      <c r="D24" s="7"/>
    </row>
    <row r="25" spans="2:4" s="2" customFormat="1" ht="12.75">
      <c r="B25" s="2" t="s">
        <v>10</v>
      </c>
      <c r="C25" s="15">
        <v>0</v>
      </c>
      <c r="D25" s="7"/>
    </row>
    <row r="26" spans="1:4" s="2" customFormat="1" ht="12.75">
      <c r="A26" s="3"/>
      <c r="B26" s="3" t="s">
        <v>65</v>
      </c>
      <c r="C26" s="16">
        <f>SUM(C27:C30)</f>
        <v>19.58</v>
      </c>
      <c r="D26" s="7"/>
    </row>
    <row r="27" spans="1:4" s="2" customFormat="1" ht="12.75">
      <c r="A27" s="3"/>
      <c r="B27" s="25" t="s">
        <v>83</v>
      </c>
      <c r="C27" s="15">
        <f>(1587+1670)/1000</f>
        <v>3.257</v>
      </c>
      <c r="D27" s="35"/>
    </row>
    <row r="28" spans="1:4" s="2" customFormat="1" ht="12.75">
      <c r="A28" s="3"/>
      <c r="B28" s="25" t="s">
        <v>70</v>
      </c>
      <c r="C28" s="15">
        <f>(3917+3968)/1000</f>
        <v>7.885</v>
      </c>
      <c r="D28" s="35"/>
    </row>
    <row r="29" spans="1:4" s="2" customFormat="1" ht="12.75">
      <c r="A29" s="3"/>
      <c r="B29" s="25" t="s">
        <v>84</v>
      </c>
      <c r="C29" s="15">
        <f>(2228+1966)/1000</f>
        <v>4.194</v>
      </c>
      <c r="D29" s="35"/>
    </row>
    <row r="30" spans="2:4" s="2" customFormat="1" ht="12.75">
      <c r="B30" s="25" t="s">
        <v>85</v>
      </c>
      <c r="C30" s="15">
        <f>(2079+2165)/1000</f>
        <v>4.244</v>
      </c>
      <c r="D30" s="35"/>
    </row>
    <row r="31" spans="1:5" s="2" customFormat="1" ht="12.75">
      <c r="A31" s="3"/>
      <c r="B31" s="3" t="s">
        <v>19</v>
      </c>
      <c r="C31" s="16">
        <f>C26+C22</f>
        <v>19.58</v>
      </c>
      <c r="E31" s="14"/>
    </row>
    <row r="32" spans="1:5" s="2" customFormat="1" ht="12.75">
      <c r="A32" s="3"/>
      <c r="B32" s="3"/>
      <c r="C32" s="16"/>
      <c r="E32" s="14"/>
    </row>
    <row r="33" spans="1:5" s="2" customFormat="1" ht="12.75">
      <c r="A33" s="3"/>
      <c r="B33" s="3" t="s">
        <v>21</v>
      </c>
      <c r="C33" s="16"/>
      <c r="E33" s="4"/>
    </row>
    <row r="34" spans="1:5" s="2" customFormat="1" ht="12.75">
      <c r="A34" s="3"/>
      <c r="B34" s="3" t="s">
        <v>66</v>
      </c>
      <c r="C34" s="16">
        <f>SUM(C35:C36)</f>
        <v>4.013</v>
      </c>
      <c r="E34" s="4"/>
    </row>
    <row r="35" spans="1:6" s="2" customFormat="1" ht="12.75">
      <c r="A35" s="3"/>
      <c r="B35" s="30" t="s">
        <v>81</v>
      </c>
      <c r="C35" s="17">
        <f>2768/1000</f>
        <v>2.768</v>
      </c>
      <c r="D35" s="43"/>
      <c r="E35" s="43"/>
      <c r="F35" s="44"/>
    </row>
    <row r="36" spans="1:6" s="2" customFormat="1" ht="12.75">
      <c r="A36" s="3"/>
      <c r="B36" s="30" t="s">
        <v>86</v>
      </c>
      <c r="C36" s="17">
        <f>1245/1000</f>
        <v>1.245</v>
      </c>
      <c r="D36" s="43"/>
      <c r="E36" s="43"/>
      <c r="F36" s="44"/>
    </row>
    <row r="37" spans="1:6" s="2" customFormat="1" ht="12.75">
      <c r="A37" s="3"/>
      <c r="B37" s="3" t="s">
        <v>67</v>
      </c>
      <c r="C37" s="19">
        <f>SUM(C38:C50)</f>
        <v>45.72718999999999</v>
      </c>
      <c r="D37" s="43"/>
      <c r="E37" s="43"/>
      <c r="F37" s="44"/>
    </row>
    <row r="38" spans="1:6" s="2" customFormat="1" ht="12.75">
      <c r="A38" s="3"/>
      <c r="B38" s="30" t="s">
        <v>71</v>
      </c>
      <c r="C38" s="29">
        <f>(12503+12560)/1000-0.46+9/1000+0.04</f>
        <v>24.651999999999997</v>
      </c>
      <c r="D38" s="43"/>
      <c r="E38" s="43"/>
      <c r="F38" s="44"/>
    </row>
    <row r="39" spans="1:6" s="2" customFormat="1" ht="12.75">
      <c r="A39" s="3"/>
      <c r="B39" s="30" t="s">
        <v>78</v>
      </c>
      <c r="C39" s="33">
        <f>(710+691)/1000</f>
        <v>1.401</v>
      </c>
      <c r="D39" s="43"/>
      <c r="E39" s="43"/>
      <c r="F39" s="44"/>
    </row>
    <row r="40" spans="1:6" s="2" customFormat="1" ht="12.75">
      <c r="A40" s="3"/>
      <c r="B40" s="30" t="s">
        <v>73</v>
      </c>
      <c r="C40" s="33">
        <f>(3434+3025)/1000+1.82/1000</f>
        <v>6.46082</v>
      </c>
      <c r="D40" s="43"/>
      <c r="E40" s="43"/>
      <c r="F40" s="44"/>
    </row>
    <row r="41" spans="1:6" s="2" customFormat="1" ht="12.75">
      <c r="A41" s="3"/>
      <c r="B41" s="30" t="s">
        <v>79</v>
      </c>
      <c r="C41" s="33">
        <f>(467+497)/1000</f>
        <v>0.964</v>
      </c>
      <c r="D41" s="43"/>
      <c r="E41" s="43"/>
      <c r="F41" s="44"/>
    </row>
    <row r="42" spans="1:6" s="2" customFormat="1" ht="12.75">
      <c r="A42" s="3"/>
      <c r="B42" s="30" t="s">
        <v>72</v>
      </c>
      <c r="C42" s="33">
        <f>(4521+3335)/1000+2.48/1000+0.01</f>
        <v>7.86848</v>
      </c>
      <c r="D42" s="43"/>
      <c r="E42" s="43"/>
      <c r="F42" s="44"/>
    </row>
    <row r="43" spans="1:6" s="2" customFormat="1" ht="12.75">
      <c r="A43" s="3"/>
      <c r="B43" s="30" t="s">
        <v>74</v>
      </c>
      <c r="C43" s="33">
        <f>(427+214)/1000+2.89/1000</f>
        <v>0.64389</v>
      </c>
      <c r="D43" s="43"/>
      <c r="E43" s="43"/>
      <c r="F43" s="44"/>
    </row>
    <row r="44" spans="1:6" s="2" customFormat="1" ht="12.75">
      <c r="A44" s="3"/>
      <c r="B44" s="41" t="s">
        <v>91</v>
      </c>
      <c r="C44" s="33">
        <f>(179+198)/1000</f>
        <v>0.377</v>
      </c>
      <c r="D44" s="43"/>
      <c r="E44" s="43"/>
      <c r="F44" s="44"/>
    </row>
    <row r="45" spans="1:6" s="2" customFormat="1" ht="12.75">
      <c r="A45" s="3"/>
      <c r="B45" s="38" t="s">
        <v>88</v>
      </c>
      <c r="C45" s="33">
        <f>(354+346)/1000</f>
        <v>0.7</v>
      </c>
      <c r="D45" s="43"/>
      <c r="E45" s="43"/>
      <c r="F45" s="44"/>
    </row>
    <row r="46" spans="1:6" s="2" customFormat="1" ht="12.75">
      <c r="A46" s="3"/>
      <c r="B46" s="30" t="s">
        <v>80</v>
      </c>
      <c r="C46" s="33">
        <f>(414+429)/1000</f>
        <v>0.843</v>
      </c>
      <c r="D46" s="43"/>
      <c r="E46" s="43"/>
      <c r="F46" s="44"/>
    </row>
    <row r="47" spans="1:6" s="2" customFormat="1" ht="12.75">
      <c r="A47" s="3"/>
      <c r="B47" s="37" t="s">
        <v>87</v>
      </c>
      <c r="C47" s="33">
        <f>(235+189)/1000</f>
        <v>0.424</v>
      </c>
      <c r="D47" s="43"/>
      <c r="E47" s="43"/>
      <c r="F47" s="44"/>
    </row>
    <row r="48" spans="1:6" s="2" customFormat="1" ht="12.75">
      <c r="A48" s="3"/>
      <c r="B48" s="40" t="s">
        <v>90</v>
      </c>
      <c r="C48" s="33">
        <f>(64+74)/1000</f>
        <v>0.138</v>
      </c>
      <c r="D48" s="43"/>
      <c r="E48" s="43"/>
      <c r="F48" s="44"/>
    </row>
    <row r="49" spans="1:6" s="2" customFormat="1" ht="12.75">
      <c r="A49" s="3"/>
      <c r="B49" s="30" t="s">
        <v>82</v>
      </c>
      <c r="C49" s="33">
        <f>(386+389)/1000</f>
        <v>0.775</v>
      </c>
      <c r="D49" s="43"/>
      <c r="E49" s="43"/>
      <c r="F49" s="44"/>
    </row>
    <row r="50" spans="1:6" s="2" customFormat="1" ht="12.75">
      <c r="A50" s="3"/>
      <c r="B50" s="39" t="s">
        <v>89</v>
      </c>
      <c r="C50" s="34">
        <f>(257+223)/1000</f>
        <v>0.48</v>
      </c>
      <c r="D50" s="43"/>
      <c r="E50" s="43"/>
      <c r="F50" s="44"/>
    </row>
    <row r="51" spans="1:5" s="2" customFormat="1" ht="12.75">
      <c r="A51" s="3"/>
      <c r="B51" s="32"/>
      <c r="C51" s="33"/>
      <c r="D51" s="43"/>
      <c r="E51" s="4"/>
    </row>
    <row r="52" spans="1:5" s="2" customFormat="1" ht="12.75">
      <c r="A52" s="3"/>
      <c r="B52" s="3" t="s">
        <v>20</v>
      </c>
      <c r="C52" s="19">
        <f>C7+C13+C19+C31+C34+C37</f>
        <v>75.58219</v>
      </c>
      <c r="D52" s="19"/>
      <c r="E52" s="4"/>
    </row>
    <row r="53" spans="1:5" s="2" customFormat="1" ht="12.75">
      <c r="A53" s="3"/>
      <c r="B53" s="3" t="s">
        <v>59</v>
      </c>
      <c r="C53" s="19">
        <f>'סך התשלומים ששולמו בגין כל סוג'!C37</f>
        <v>258037.46</v>
      </c>
      <c r="E53" s="9"/>
    </row>
    <row r="54" spans="1:5" s="2" customFormat="1" ht="12.75">
      <c r="A54" s="3"/>
      <c r="B54" s="3"/>
      <c r="C54" s="7"/>
      <c r="E54" s="7"/>
    </row>
    <row r="55" spans="1:3" s="2" customFormat="1" ht="12.75">
      <c r="A55" s="3"/>
      <c r="B55" s="3"/>
      <c r="C55" s="19"/>
    </row>
    <row r="56" s="2" customFormat="1" ht="12.75">
      <c r="B56" s="5"/>
    </row>
    <row r="57" s="2" customFormat="1" ht="12.75">
      <c r="B57" s="5"/>
    </row>
    <row r="58" s="2" customFormat="1" ht="12.75">
      <c r="B58" s="27"/>
    </row>
    <row r="59" s="2" customFormat="1" ht="12.75"/>
    <row r="60" s="2" customFormat="1" ht="12.75">
      <c r="B60" s="5"/>
    </row>
    <row r="61" s="2" customFormat="1" ht="12.75">
      <c r="B61" s="5"/>
    </row>
    <row r="62" s="2" customFormat="1" ht="12.75">
      <c r="B62" s="5"/>
    </row>
    <row r="63" s="2" customFormat="1" ht="12.75">
      <c r="B63" s="27"/>
    </row>
    <row r="64" s="2" customFormat="1" ht="12.75"/>
    <row r="65" s="2" customFormat="1" ht="12.75">
      <c r="B65" s="5"/>
    </row>
    <row r="66" s="2" customFormat="1" ht="12.75">
      <c r="B66" s="5"/>
    </row>
    <row r="67" s="2" customFormat="1" ht="12.75">
      <c r="B67" s="5"/>
    </row>
    <row r="68" s="2" customFormat="1" ht="12.75">
      <c r="B68" s="27"/>
    </row>
    <row r="69" s="2" customFormat="1" ht="12.75"/>
    <row r="70" s="2" customFormat="1" ht="12.75">
      <c r="B70" s="5"/>
    </row>
    <row r="71" s="2" customFormat="1" ht="12.75">
      <c r="B71" s="5"/>
    </row>
    <row r="72" s="2" customFormat="1" ht="12.75">
      <c r="B72" s="5"/>
    </row>
    <row r="73" s="2" customFormat="1" ht="12.75">
      <c r="B73" s="27"/>
    </row>
    <row r="74" s="2" customFormat="1" ht="12.75"/>
    <row r="75" s="2" customFormat="1" ht="12.75">
      <c r="B75" s="5"/>
    </row>
    <row r="76" s="2" customFormat="1" ht="12.75">
      <c r="B76" s="5"/>
    </row>
    <row r="77" s="2" customFormat="1" ht="12.75">
      <c r="B77" s="5"/>
    </row>
    <row r="78" s="2" customFormat="1" ht="12.75">
      <c r="B78" s="27"/>
    </row>
    <row r="79" s="2" customFormat="1" ht="12.75"/>
    <row r="80" s="2" customFormat="1" ht="12.75">
      <c r="B80" s="5"/>
    </row>
    <row r="81" s="2" customFormat="1" ht="12.75">
      <c r="B81" s="5"/>
    </row>
    <row r="82" s="2" customFormat="1" ht="12.75">
      <c r="B82" s="5"/>
    </row>
    <row r="83" s="2" customFormat="1" ht="12.75">
      <c r="B83" s="27"/>
    </row>
    <row r="84" s="2" customFormat="1" ht="12.75"/>
    <row r="85" s="2" customFormat="1" ht="12.75">
      <c r="B85" s="5"/>
    </row>
    <row r="86" s="2" customFormat="1" ht="12.75">
      <c r="B86" s="5"/>
    </row>
    <row r="87" s="2" customFormat="1" ht="12.75">
      <c r="B87" s="5"/>
    </row>
    <row r="88" s="2" customFormat="1" ht="12.75">
      <c r="B88" s="27"/>
    </row>
    <row r="89" s="2" customFormat="1" ht="12.75"/>
    <row r="90" s="2" customFormat="1" ht="12.75">
      <c r="B90" s="5"/>
    </row>
    <row r="91" s="2" customFormat="1" ht="12.75">
      <c r="B91" s="5"/>
    </row>
    <row r="92" s="2" customFormat="1" ht="12.75">
      <c r="B92" s="5"/>
    </row>
    <row r="93" s="2" customFormat="1" ht="12.75">
      <c r="B93" s="27"/>
    </row>
    <row r="94" s="2" customFormat="1" ht="12.75"/>
    <row r="95" s="2" customFormat="1" ht="12.75">
      <c r="B95" s="5"/>
    </row>
    <row r="96" s="2" customFormat="1" ht="12.75">
      <c r="B96" s="5"/>
    </row>
    <row r="97" s="2" customFormat="1" ht="12.75">
      <c r="B97" s="5"/>
    </row>
    <row r="98" s="2" customFormat="1" ht="12.75">
      <c r="B98" s="27"/>
    </row>
    <row r="99" s="2" customFormat="1" ht="12.75"/>
    <row r="100" s="2" customFormat="1" ht="12.75">
      <c r="B100" s="5"/>
    </row>
    <row r="101" s="2" customFormat="1" ht="12.75">
      <c r="B101" s="5"/>
    </row>
    <row r="102" s="2" customFormat="1" ht="12.75">
      <c r="B102" s="5"/>
    </row>
    <row r="103" s="2" customFormat="1" ht="12.75">
      <c r="B103" s="27"/>
    </row>
    <row r="104" s="2" customFormat="1" ht="12.75"/>
    <row r="105" s="2" customFormat="1" ht="12.75">
      <c r="B105" s="5"/>
    </row>
    <row r="106" s="2" customFormat="1" ht="12.75">
      <c r="B106" s="5"/>
    </row>
    <row r="107" s="2" customFormat="1" ht="12.75">
      <c r="B107" s="5"/>
    </row>
    <row r="108" s="2" customFormat="1" ht="12.75">
      <c r="B108" s="27"/>
    </row>
    <row r="109" s="2" customFormat="1" ht="12.75"/>
    <row r="110" s="2" customFormat="1" ht="12.75">
      <c r="B110" s="5"/>
    </row>
    <row r="111" s="2" customFormat="1" ht="12.75">
      <c r="B111" s="5"/>
    </row>
    <row r="112" s="2" customFormat="1" ht="12.75">
      <c r="B112" s="5"/>
    </row>
    <row r="113" s="2" customFormat="1" ht="12.75">
      <c r="B113" s="27"/>
    </row>
    <row r="114" s="2" customFormat="1" ht="12.75"/>
    <row r="115" s="2" customFormat="1" ht="12.75">
      <c r="B115" s="5"/>
    </row>
    <row r="116" s="2" customFormat="1" ht="12.75">
      <c r="B116" s="5"/>
    </row>
    <row r="117" s="2" customFormat="1" ht="12.75">
      <c r="B117" s="5"/>
    </row>
    <row r="118" s="2" customFormat="1" ht="12.75">
      <c r="B118" s="27"/>
    </row>
    <row r="119" s="2" customFormat="1" ht="12.75"/>
    <row r="120" s="2" customFormat="1" ht="12.75">
      <c r="B120" s="5"/>
    </row>
    <row r="121" s="2" customFormat="1" ht="12.75">
      <c r="B121" s="5"/>
    </row>
    <row r="122" s="2" customFormat="1" ht="12.75">
      <c r="B122" s="5"/>
    </row>
    <row r="123" s="2" customFormat="1" ht="12.75">
      <c r="B123" s="27"/>
    </row>
    <row r="124" s="2" customFormat="1" ht="12.75"/>
    <row r="125" s="2" customFormat="1" ht="12.75">
      <c r="B125" s="5"/>
    </row>
    <row r="126" s="2" customFormat="1" ht="12.75">
      <c r="B126" s="5"/>
    </row>
    <row r="127" s="2" customFormat="1" ht="12.75">
      <c r="B127" s="5"/>
    </row>
    <row r="128" s="2" customFormat="1" ht="12.75">
      <c r="B128" s="27"/>
    </row>
    <row r="129" s="2" customFormat="1" ht="12.75"/>
    <row r="130" s="2" customFormat="1" ht="12.75">
      <c r="B130" s="5"/>
    </row>
    <row r="131" s="2" customFormat="1" ht="12.75">
      <c r="B131" s="5"/>
    </row>
    <row r="132" s="2" customFormat="1" ht="12.75">
      <c r="B132" s="5"/>
    </row>
    <row r="133" s="2" customFormat="1" ht="12.75">
      <c r="B133" s="27"/>
    </row>
    <row r="134" s="2" customFormat="1" ht="12.75"/>
    <row r="135" s="2" customFormat="1" ht="12.75">
      <c r="B135" s="5"/>
    </row>
    <row r="136" s="2" customFormat="1" ht="12.75">
      <c r="B136" s="5"/>
    </row>
    <row r="137" s="2" customFormat="1" ht="12.75">
      <c r="B137" s="5"/>
    </row>
    <row r="138" s="2" customFormat="1" ht="12.75">
      <c r="B138" s="27"/>
    </row>
    <row r="139" s="2" customFormat="1" ht="12.75"/>
    <row r="140" s="2" customFormat="1" ht="12.75">
      <c r="B140" s="5"/>
    </row>
    <row r="141" s="2" customFormat="1" ht="12.75">
      <c r="B141" s="5"/>
    </row>
    <row r="142" s="2" customFormat="1" ht="12.75">
      <c r="B142" s="5"/>
    </row>
    <row r="143" s="2" customFormat="1" ht="12.75">
      <c r="B143" s="27"/>
    </row>
    <row r="144" s="2" customFormat="1" ht="12.75"/>
    <row r="145" s="2" customFormat="1" ht="12.75">
      <c r="B145" s="5"/>
    </row>
    <row r="146" s="2" customFormat="1" ht="12.75">
      <c r="B146" s="5"/>
    </row>
    <row r="147" s="2" customFormat="1" ht="12.75">
      <c r="B147" s="5"/>
    </row>
    <row r="148" s="2" customFormat="1" ht="12.75">
      <c r="B148" s="27"/>
    </row>
    <row r="149" s="2" customFormat="1" ht="12.75"/>
    <row r="150" s="2" customFormat="1" ht="12.75">
      <c r="B150" s="5"/>
    </row>
    <row r="151" s="2" customFormat="1" ht="12.75">
      <c r="B151" s="5"/>
    </row>
    <row r="152" s="2" customFormat="1" ht="12.75">
      <c r="B152" s="5"/>
    </row>
    <row r="153" s="2" customFormat="1" ht="12.75">
      <c r="B153" s="27"/>
    </row>
    <row r="154" s="2" customFormat="1" ht="12.75"/>
    <row r="155" s="2" customFormat="1" ht="12.75">
      <c r="B155" s="5"/>
    </row>
    <row r="156" s="2" customFormat="1" ht="12.75">
      <c r="B156" s="5"/>
    </row>
    <row r="157" s="2" customFormat="1" ht="12.75">
      <c r="B157" s="5"/>
    </row>
    <row r="158" s="2" customFormat="1" ht="12.75">
      <c r="B158" s="27"/>
    </row>
    <row r="159" s="2" customFormat="1" ht="12.75"/>
    <row r="160" s="2" customFormat="1" ht="12.75">
      <c r="B160" s="5"/>
    </row>
    <row r="161" s="2" customFormat="1" ht="12.75">
      <c r="B161" s="5"/>
    </row>
    <row r="162" s="2" customFormat="1" ht="12.75">
      <c r="B162" s="5"/>
    </row>
    <row r="163" s="2" customFormat="1" ht="12.75">
      <c r="B163" s="27"/>
    </row>
    <row r="164" s="2" customFormat="1" ht="12.75"/>
    <row r="165" s="2" customFormat="1" ht="12.75">
      <c r="B165" s="5"/>
    </row>
    <row r="166" s="2" customFormat="1" ht="12.75">
      <c r="B166" s="5"/>
    </row>
    <row r="167" s="2" customFormat="1" ht="12.75">
      <c r="B167" s="5"/>
    </row>
    <row r="168" s="2" customFormat="1" ht="12.75">
      <c r="B168" s="27"/>
    </row>
    <row r="169" s="2" customFormat="1" ht="12.75"/>
    <row r="170" s="2" customFormat="1" ht="12.75">
      <c r="B170" s="5"/>
    </row>
    <row r="171" s="2" customFormat="1" ht="12.75">
      <c r="B171" s="5"/>
    </row>
    <row r="172" s="2" customFormat="1" ht="12.75">
      <c r="B172" s="5"/>
    </row>
    <row r="173" s="2" customFormat="1" ht="12.75">
      <c r="B173" s="27"/>
    </row>
    <row r="174" s="2" customFormat="1" ht="12.75"/>
    <row r="175" s="2" customFormat="1" ht="12.75">
      <c r="B175" s="5"/>
    </row>
    <row r="176" s="2" customFormat="1" ht="12.75">
      <c r="B176" s="5"/>
    </row>
    <row r="177" s="2" customFormat="1" ht="12.75">
      <c r="B177" s="5"/>
    </row>
    <row r="178" s="2" customFormat="1" ht="12.75">
      <c r="B178" s="27"/>
    </row>
    <row r="179" s="2" customFormat="1" ht="12.75"/>
    <row r="180" s="2" customFormat="1" ht="12.75">
      <c r="B180" s="5"/>
    </row>
    <row r="181" s="2" customFormat="1" ht="12.75">
      <c r="B181" s="5"/>
    </row>
    <row r="182" s="2" customFormat="1" ht="12.75">
      <c r="B182" s="5"/>
    </row>
    <row r="183" s="2" customFormat="1" ht="12.75">
      <c r="B183" s="27"/>
    </row>
    <row r="184" s="2" customFormat="1" ht="12.75"/>
    <row r="185" s="2" customFormat="1" ht="12.75">
      <c r="B185" s="5"/>
    </row>
    <row r="186" s="2" customFormat="1" ht="12.75">
      <c r="B186" s="5"/>
    </row>
    <row r="187" s="2" customFormat="1" ht="12.75">
      <c r="B187" s="5"/>
    </row>
    <row r="188" s="2" customFormat="1" ht="12.75">
      <c r="B188" s="27"/>
    </row>
    <row r="189" s="2" customFormat="1" ht="12.75"/>
    <row r="190" s="2" customFormat="1" ht="12.75">
      <c r="B190" s="5"/>
    </row>
    <row r="191" s="2" customFormat="1" ht="12.75">
      <c r="B191" s="5"/>
    </row>
    <row r="192" s="2" customFormat="1" ht="12.75">
      <c r="B192" s="5"/>
    </row>
    <row r="193" s="2" customFormat="1" ht="12.75">
      <c r="B193" s="27"/>
    </row>
    <row r="194" s="2" customFormat="1" ht="12.75"/>
    <row r="195" s="2" customFormat="1" ht="12.75">
      <c r="B195" s="5"/>
    </row>
    <row r="196" s="2" customFormat="1" ht="12.75">
      <c r="B196" s="5"/>
    </row>
    <row r="197" s="2" customFormat="1" ht="12.75">
      <c r="B197" s="5"/>
    </row>
    <row r="198" s="2" customFormat="1" ht="12.75">
      <c r="B198" s="27"/>
    </row>
    <row r="199" s="2" customFormat="1" ht="12.75"/>
    <row r="200" s="2" customFormat="1" ht="12.75">
      <c r="B200" s="5"/>
    </row>
    <row r="201" s="2" customFormat="1" ht="12.75">
      <c r="B201" s="5"/>
    </row>
    <row r="202" s="2" customFormat="1" ht="12.75">
      <c r="B202" s="5"/>
    </row>
    <row r="203" s="2" customFormat="1" ht="12.75">
      <c r="B203" s="27"/>
    </row>
    <row r="204" s="2" customFormat="1" ht="12.75"/>
    <row r="205" s="2" customFormat="1" ht="12.75">
      <c r="B205" s="5"/>
    </row>
    <row r="206" s="2" customFormat="1" ht="12.75">
      <c r="B206" s="5"/>
    </row>
    <row r="207" s="2" customFormat="1" ht="12.75">
      <c r="B207" s="5"/>
    </row>
    <row r="208" s="2" customFormat="1" ht="12.75">
      <c r="B208" s="27"/>
    </row>
    <row r="209" s="2" customFormat="1" ht="12.75"/>
    <row r="210" s="2" customFormat="1" ht="12.75">
      <c r="B210" s="5"/>
    </row>
    <row r="211" s="2" customFormat="1" ht="12.75">
      <c r="B211" s="5"/>
    </row>
    <row r="212" s="2" customFormat="1" ht="12.75">
      <c r="B212" s="5"/>
    </row>
    <row r="213" s="2" customFormat="1" ht="12.75">
      <c r="B213" s="27"/>
    </row>
    <row r="214" s="2" customFormat="1" ht="12.75"/>
    <row r="215" s="2" customFormat="1" ht="12.75">
      <c r="B215" s="5"/>
    </row>
    <row r="216" s="2" customFormat="1" ht="12.75">
      <c r="B216" s="5"/>
    </row>
    <row r="217" s="2" customFormat="1" ht="12.75">
      <c r="B217" s="5"/>
    </row>
    <row r="218" s="2" customFormat="1" ht="12.75">
      <c r="B218" s="27"/>
    </row>
    <row r="219" s="2" customFormat="1" ht="12.75"/>
    <row r="220" s="2" customFormat="1" ht="12.75">
      <c r="B220" s="5"/>
    </row>
    <row r="221" s="2" customFormat="1" ht="12.75">
      <c r="B221" s="5"/>
    </row>
    <row r="222" s="2" customFormat="1" ht="12.75"/>
    <row r="223" s="2" customFormat="1" ht="12.75">
      <c r="B223" s="26"/>
    </row>
    <row r="224" s="2" customFormat="1" ht="12.75">
      <c r="B224" s="5"/>
    </row>
    <row r="225" s="2" customFormat="1" ht="12.75">
      <c r="B225" s="5"/>
    </row>
    <row r="226" s="2" customFormat="1" ht="12.75">
      <c r="B226" s="27"/>
    </row>
    <row r="227" s="2" customFormat="1" ht="12.75"/>
    <row r="228" s="2" customFormat="1" ht="12.75">
      <c r="B228" s="5"/>
    </row>
    <row r="229" s="2" customFormat="1" ht="12.75">
      <c r="B229" s="5"/>
    </row>
    <row r="230" s="2" customFormat="1" ht="12.75"/>
    <row r="231" s="2" customFormat="1" ht="12.75">
      <c r="B231" s="26"/>
    </row>
    <row r="232" s="2" customFormat="1" ht="12.75">
      <c r="B232" s="5"/>
    </row>
    <row r="233" s="2" customFormat="1" ht="12.75">
      <c r="B233" s="5"/>
    </row>
    <row r="234" s="2" customFormat="1" ht="12.75">
      <c r="B234" s="27"/>
    </row>
    <row r="235" s="2" customFormat="1" ht="12.75"/>
    <row r="236" s="2" customFormat="1" ht="12.75">
      <c r="B236" s="5"/>
    </row>
    <row r="237" s="2" customFormat="1" ht="12.75">
      <c r="B237" s="5"/>
    </row>
    <row r="238" s="2" customFormat="1" ht="12.75"/>
    <row r="239" s="2" customFormat="1" ht="12.75">
      <c r="B239" s="26"/>
    </row>
    <row r="240" s="2" customFormat="1" ht="12.75">
      <c r="B240" s="5"/>
    </row>
    <row r="241" s="2" customFormat="1" ht="12.75">
      <c r="B241" s="5"/>
    </row>
    <row r="242" s="2" customFormat="1" ht="12.75">
      <c r="B242" s="27"/>
    </row>
    <row r="243" s="2" customFormat="1" ht="12.75"/>
    <row r="244" s="2" customFormat="1" ht="12.75">
      <c r="B244" s="5"/>
    </row>
    <row r="245" s="2" customFormat="1" ht="12.75">
      <c r="B245" s="5"/>
    </row>
    <row r="246" s="2" customFormat="1" ht="12.75"/>
    <row r="247" s="2" customFormat="1" ht="12.75">
      <c r="B247" s="26"/>
    </row>
    <row r="248" s="2" customFormat="1" ht="12.75">
      <c r="B248" s="5"/>
    </row>
    <row r="249" s="2" customFormat="1" ht="12.75">
      <c r="B249" s="5"/>
    </row>
    <row r="250" s="2" customFormat="1" ht="12.75">
      <c r="B250" s="27"/>
    </row>
    <row r="251" s="2" customFormat="1" ht="12.75"/>
    <row r="252" s="2" customFormat="1" ht="12.75">
      <c r="B252" s="5"/>
    </row>
    <row r="253" s="2" customFormat="1" ht="12.75">
      <c r="B253" s="5"/>
    </row>
    <row r="254" s="2" customFormat="1" ht="12.75"/>
    <row r="255" s="2" customFormat="1" ht="12.75">
      <c r="B255" s="26"/>
    </row>
    <row r="256" s="2" customFormat="1" ht="12.75">
      <c r="B256" s="5"/>
    </row>
    <row r="257" s="2" customFormat="1" ht="12.75">
      <c r="B257" s="5"/>
    </row>
    <row r="258" s="2" customFormat="1" ht="12.75">
      <c r="B258" s="27"/>
    </row>
    <row r="259" s="2" customFormat="1" ht="12.75"/>
    <row r="260" s="2" customFormat="1" ht="12.75">
      <c r="B260" s="5"/>
    </row>
    <row r="261" s="2" customFormat="1" ht="12.75">
      <c r="B261" s="5"/>
    </row>
    <row r="262" s="2" customFormat="1" ht="12.75"/>
    <row r="263" s="2" customFormat="1" ht="12.75">
      <c r="B263" s="26"/>
    </row>
    <row r="264" s="2" customFormat="1" ht="12.75">
      <c r="B264" s="5"/>
    </row>
    <row r="265" s="2" customFormat="1" ht="12.75">
      <c r="B265" s="5"/>
    </row>
    <row r="266" s="2" customFormat="1" ht="12.75">
      <c r="B266" s="27"/>
    </row>
    <row r="267" s="2" customFormat="1" ht="12.75"/>
    <row r="268" s="2" customFormat="1" ht="12.75">
      <c r="B268" s="5"/>
    </row>
    <row r="269" s="2" customFormat="1" ht="12.75">
      <c r="B269" s="5"/>
    </row>
    <row r="270" s="2" customFormat="1" ht="12.75"/>
    <row r="271" s="2" customFormat="1" ht="12.75">
      <c r="B271" s="26"/>
    </row>
    <row r="272" s="2" customFormat="1" ht="12.75">
      <c r="B272" s="5"/>
    </row>
    <row r="273" s="2" customFormat="1" ht="12.75">
      <c r="B273" s="5"/>
    </row>
    <row r="274" s="2" customFormat="1" ht="12.75">
      <c r="B274" s="27"/>
    </row>
    <row r="275" s="2" customFormat="1" ht="12.75"/>
    <row r="276" s="2" customFormat="1" ht="12.75">
      <c r="B276" s="5"/>
    </row>
    <row r="277" s="2" customFormat="1" ht="12.75">
      <c r="B277" s="5"/>
    </row>
    <row r="278" s="2" customFormat="1" ht="12.75"/>
    <row r="279" s="2" customFormat="1" ht="12.75">
      <c r="B279" s="26"/>
    </row>
    <row r="280" s="2" customFormat="1" ht="12.75">
      <c r="B280" s="5"/>
    </row>
    <row r="281" s="2" customFormat="1" ht="12.75">
      <c r="B281" s="5"/>
    </row>
    <row r="282" s="2" customFormat="1" ht="12.75">
      <c r="B282" s="27"/>
    </row>
    <row r="283" s="2" customFormat="1" ht="12.75"/>
    <row r="284" s="2" customFormat="1" ht="12.75">
      <c r="B284" s="5"/>
    </row>
    <row r="285" s="2" customFormat="1" ht="12.75">
      <c r="B285" s="5"/>
    </row>
    <row r="286" s="2" customFormat="1" ht="12.75"/>
    <row r="287" s="2" customFormat="1" ht="12.75">
      <c r="B287" s="26"/>
    </row>
    <row r="288" s="2" customFormat="1" ht="12.75">
      <c r="B288" s="5"/>
    </row>
    <row r="289" s="2" customFormat="1" ht="12.75">
      <c r="B289" s="5"/>
    </row>
    <row r="290" s="2" customFormat="1" ht="12.75">
      <c r="B290" s="27"/>
    </row>
    <row r="291" s="2" customFormat="1" ht="12.75"/>
    <row r="292" s="2" customFormat="1" ht="12.75">
      <c r="B292" s="5"/>
    </row>
    <row r="293" s="2" customFormat="1" ht="12.75">
      <c r="B293" s="5"/>
    </row>
    <row r="294" s="2" customFormat="1" ht="12.75"/>
    <row r="295" s="2" customFormat="1" ht="12.75">
      <c r="B295" s="26"/>
    </row>
    <row r="296" s="2" customFormat="1" ht="12.75">
      <c r="B296" s="5"/>
    </row>
    <row r="297" s="2" customFormat="1" ht="12.75">
      <c r="B297" s="5"/>
    </row>
    <row r="298" s="2" customFormat="1" ht="12.75">
      <c r="B298" s="27"/>
    </row>
    <row r="299" s="2" customFormat="1" ht="12.75"/>
    <row r="300" s="2" customFormat="1" ht="12.75">
      <c r="B300" s="5"/>
    </row>
    <row r="301" s="2" customFormat="1" ht="12.75">
      <c r="B301" s="5"/>
    </row>
    <row r="302" s="2" customFormat="1" ht="12.75"/>
    <row r="303" s="2" customFormat="1" ht="12.75">
      <c r="B303" s="26"/>
    </row>
    <row r="304" s="2" customFormat="1" ht="12.75">
      <c r="B304" s="5"/>
    </row>
    <row r="305" s="2" customFormat="1" ht="12.75">
      <c r="B305" s="5"/>
    </row>
    <row r="306" s="2" customFormat="1" ht="12.75">
      <c r="B306" s="27"/>
    </row>
    <row r="307" s="2" customFormat="1" ht="12.75"/>
    <row r="308" s="2" customFormat="1" ht="12.75">
      <c r="B308" s="5"/>
    </row>
    <row r="309" s="2" customFormat="1" ht="12.75">
      <c r="B309" s="5"/>
    </row>
    <row r="310" s="2" customFormat="1" ht="12.75"/>
    <row r="311" s="2" customFormat="1" ht="12.75">
      <c r="B311" s="26"/>
    </row>
    <row r="312" s="2" customFormat="1" ht="12.75">
      <c r="B312" s="5"/>
    </row>
    <row r="313" s="2" customFormat="1" ht="12.75">
      <c r="B313" s="5"/>
    </row>
    <row r="314" s="2" customFormat="1" ht="12.75">
      <c r="B314" s="27"/>
    </row>
    <row r="315" s="2" customFormat="1" ht="12.75"/>
    <row r="316" s="2" customFormat="1" ht="12.75">
      <c r="B316" s="5"/>
    </row>
    <row r="317" s="2" customFormat="1" ht="12.75">
      <c r="B317" s="5"/>
    </row>
    <row r="318" s="2" customFormat="1" ht="12.75"/>
    <row r="319" s="2" customFormat="1" ht="12.75">
      <c r="B319" s="26"/>
    </row>
    <row r="320" s="2" customFormat="1" ht="12.75">
      <c r="B320" s="5"/>
    </row>
    <row r="321" s="2" customFormat="1" ht="12.75">
      <c r="B321" s="5"/>
    </row>
    <row r="322" s="2" customFormat="1" ht="12.75">
      <c r="B322" s="27"/>
    </row>
    <row r="323" s="2" customFormat="1" ht="12.75"/>
    <row r="324" s="2" customFormat="1" ht="12.75">
      <c r="B324" s="5"/>
    </row>
    <row r="325" s="2" customFormat="1" ht="12.75">
      <c r="B325" s="5"/>
    </row>
    <row r="326" s="2" customFormat="1" ht="12.75"/>
    <row r="327" s="2" customFormat="1" ht="12.75">
      <c r="B327" s="26"/>
    </row>
    <row r="328" s="2" customFormat="1" ht="12.75">
      <c r="B328" s="5"/>
    </row>
    <row r="329" s="2" customFormat="1" ht="12.75">
      <c r="B329" s="5"/>
    </row>
    <row r="330" s="2" customFormat="1" ht="12.75">
      <c r="B330" s="27"/>
    </row>
    <row r="331" s="2" customFormat="1" ht="12.75"/>
    <row r="332" s="2" customFormat="1" ht="12.75">
      <c r="B332" s="5"/>
    </row>
    <row r="333" s="2" customFormat="1" ht="12.75">
      <c r="B333" s="5"/>
    </row>
    <row r="334" s="2" customFormat="1" ht="12.75"/>
    <row r="335" s="2" customFormat="1" ht="12.75">
      <c r="B335" s="26"/>
    </row>
    <row r="336" s="2" customFormat="1" ht="12.75">
      <c r="B336" s="5"/>
    </row>
    <row r="337" s="2" customFormat="1" ht="12.75">
      <c r="B337" s="5"/>
    </row>
    <row r="338" s="2" customFormat="1" ht="12.75">
      <c r="B338" s="27"/>
    </row>
    <row r="339" s="2" customFormat="1" ht="12.75"/>
    <row r="340" s="2" customFormat="1" ht="12.75">
      <c r="B340" s="5"/>
    </row>
    <row r="341" s="2" customFormat="1" ht="12.75">
      <c r="B341" s="5"/>
    </row>
    <row r="342" s="2" customFormat="1" ht="12.75"/>
    <row r="343" s="2" customFormat="1" ht="12.75">
      <c r="B343" s="26"/>
    </row>
    <row r="344" s="2" customFormat="1" ht="12.75">
      <c r="B344" s="5"/>
    </row>
    <row r="345" s="2" customFormat="1" ht="12.75">
      <c r="B345" s="5"/>
    </row>
    <row r="346" s="2" customFormat="1" ht="12.75">
      <c r="B346" s="27"/>
    </row>
    <row r="347" s="2" customFormat="1" ht="12.75"/>
    <row r="348" s="2" customFormat="1" ht="12.75">
      <c r="B348" s="5"/>
    </row>
    <row r="349" s="2" customFormat="1" ht="12.75">
      <c r="B349" s="5"/>
    </row>
    <row r="350" s="2" customFormat="1" ht="12.75"/>
    <row r="351" s="2" customFormat="1" ht="12.75">
      <c r="B351" s="26"/>
    </row>
    <row r="352" s="2" customFormat="1" ht="12.75">
      <c r="B352" s="5"/>
    </row>
    <row r="353" s="2" customFormat="1" ht="12.75">
      <c r="B353" s="5"/>
    </row>
    <row r="354" s="2" customFormat="1" ht="12.75">
      <c r="B354" s="27"/>
    </row>
    <row r="355" s="2" customFormat="1" ht="12.75"/>
    <row r="356" s="2" customFormat="1" ht="12.75">
      <c r="B356" s="5"/>
    </row>
    <row r="357" s="2" customFormat="1" ht="12.75">
      <c r="B357" s="5"/>
    </row>
    <row r="358" s="2" customFormat="1" ht="12.75"/>
    <row r="359" s="2" customFormat="1" ht="12.75">
      <c r="B359" s="26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2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2016-08-09T09:34:18Z</dcterms:modified>
  <cp:category/>
  <cp:version/>
  <cp:contentType/>
  <cp:contentStatus/>
</cp:coreProperties>
</file>