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סוג'!$G$1:$K$30</definedName>
    <definedName name="_xlnm.Print_Area" localSheetId="1">'פרוט עמלות והוצאות לתקופה '!$A$1:$E$54</definedName>
    <definedName name="_xlnm.Print_Area" localSheetId="2">'פרוט עמלות ניהול חיצוני לתקופה'!$A$1:$H$52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<sst xmlns="http://schemas.openxmlformats.org/spreadsheetml/2006/main" count="179" uniqueCount="95">
  <si>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</si>
  <si>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</si>
  <si>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</si>
  <si>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</si>
  <si>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</si>
  <si>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</si>
  <si>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</si>
  <si>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</si>
  <si>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</si>
  <si>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</si>
  <si>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</si>
  <si>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</si>
  <si>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</si>
  <si>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</si>
  <si>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</si>
  <si>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</si>
  <si>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</si>
  <si>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</si>
  <si>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</si>
  <si>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</si>
  <si>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</si>
  <si>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</si>
  <si>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</si>
  <si>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</si>
  <si>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</si>
  <si>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</si>
  <si>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</si>
  <si>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</si>
  <si>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</si>
  <si>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</si>
  <si>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</si>
  <si>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</si>
  <si>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</si>
  <si>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</si>
  <si>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</si>
  <si>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</si>
  <si>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</si>
  <si>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</si>
  <si>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</si>
  <si>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</si>
  <si>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</si>
  <si>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</si>
  <si>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</si>
  <si>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</si>
  <si>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</si>
  <si>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</si>
  <si>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</si>
  <si>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</si>
  <si>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</si>
  <si>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</si>
  <si>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</si>
  <si>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</si>
  <si>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</si>
  <si>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</si>
  <si>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</si>
  <si>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</si>
  <si>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</si>
  <si>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</si>
  <si>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</si>
  <si>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</si>
  <si>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</si>
  <si>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</si>
  <si>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</si>
  <si>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</si>
  <si>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</si>
  <si>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</si>
  <si>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</si>
  <si>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</si>
  <si>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</si>
  <si>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</si>
  <si>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ISHARES</t>
  </si>
  <si>
    <t>WISDOMTREE</t>
  </si>
  <si>
    <t>ברוקר חו"ל</t>
  </si>
  <si>
    <t>הראל</t>
  </si>
  <si>
    <t>תכלית</t>
  </si>
  <si>
    <t>SPDR</t>
  </si>
  <si>
    <t xml:space="preserve">עוס מצרפי- סך התשלומים ששולמו בעד כל סוג של הוצאה ישירה למחצית המסתיימת ביום: 30/6/2015 </t>
  </si>
  <si>
    <t xml:space="preserve">       עוס מצרפי- פירוט עמלות ניהול חיצוני למחצית המסתיימת ביום: 30/6/2015 </t>
  </si>
  <si>
    <t xml:space="preserve">  קופה 159 עו"ס מסלול כללי- סך התשלומים ששולמו בעד כל סוג של הוצאה ישירה  למחצית המסתיימת ביום: 30/6/2015 </t>
  </si>
  <si>
    <t xml:space="preserve">     קופה 1437 עו"ס מסלול ללא מניות- סך התשלומים ששולמו בגין כל סוג של הוצאה ישירה  למחצית המסתיימת ביום: 30/6/2015 </t>
  </si>
  <si>
    <t xml:space="preserve">        עוס מצרפי- פרוט עמלות והוצאות  למחצית המסתיימת ביום: 30/6/2015               </t>
  </si>
  <si>
    <t>ברוקר א</t>
  </si>
  <si>
    <t>בנק דיסקונט</t>
  </si>
  <si>
    <t>פסגות אופק</t>
  </si>
  <si>
    <t>אי.בי.אי</t>
  </si>
  <si>
    <t>BRACK CAPITAL REAL ESTATE(INDIA)</t>
  </si>
  <si>
    <t>רוטשילד ק.הון</t>
  </si>
  <si>
    <t>CREDIT SUISSE NOVA</t>
  </si>
  <si>
    <t xml:space="preserve">POWERSHARES </t>
  </si>
  <si>
    <t xml:space="preserve">EGSHARES EMERGING MARKETS </t>
  </si>
  <si>
    <t>VANGUARD</t>
  </si>
  <si>
    <t>CONSUMER</t>
  </si>
  <si>
    <t>GLOBAL X CHINA CONSUMER</t>
  </si>
  <si>
    <t>DIAMONDS</t>
  </si>
  <si>
    <t>EMERGING GLOBAL SHARES</t>
  </si>
</sst>
</file>

<file path=xl/styles.xml><?xml version="1.0" encoding="utf-8"?>
<styleSheet xmlns="http://schemas.openxmlformats.org/spreadsheetml/2006/main">
  <numFmts count="2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5" tint="0.7999799847602844"/>
      </top>
      <bottom style="thin">
        <color theme="5" tint="0.799979984760284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169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1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1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38" fillId="0" borderId="0" xfId="39" applyFont="1" applyFill="1" applyBorder="1" applyAlignment="1" applyProtection="1">
      <alignment horizontal="right" wrapText="1" readingOrder="2"/>
      <protection/>
    </xf>
    <xf numFmtId="0" fontId="38" fillId="0" borderId="0" xfId="39" applyFont="1" applyFill="1" applyBorder="1" applyAlignment="1" applyProtection="1">
      <alignment horizontal="right" wrapText="1" indent="3" readingOrder="2"/>
      <protection/>
    </xf>
    <xf numFmtId="0" fontId="38" fillId="0" borderId="0" xfId="39" applyFont="1" applyFill="1" applyBorder="1" applyAlignment="1" applyProtection="1">
      <alignment horizontal="right" wrapText="1" indent="2" readingOrder="2"/>
      <protection/>
    </xf>
    <xf numFmtId="2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71" fontId="0" fillId="0" borderId="0" xfId="33" applyFont="1" applyAlignment="1">
      <alignment/>
    </xf>
    <xf numFmtId="171" fontId="0" fillId="0" borderId="0" xfId="0" applyNumberFormat="1" applyAlignment="1">
      <alignment/>
    </xf>
    <xf numFmtId="171" fontId="0" fillId="0" borderId="0" xfId="33" applyFont="1" applyFill="1" applyAlignment="1">
      <alignment/>
    </xf>
    <xf numFmtId="0" fontId="0" fillId="0" borderId="0" xfId="0" applyAlignment="1">
      <alignment horizontal="right"/>
    </xf>
    <xf numFmtId="43" fontId="0" fillId="0" borderId="0" xfId="35" applyFont="1" applyAlignment="1">
      <alignment/>
    </xf>
    <xf numFmtId="0" fontId="21" fillId="0" borderId="0" xfId="0" applyFont="1" applyFill="1" applyBorder="1" applyAlignment="1">
      <alignment horizontal="right"/>
    </xf>
    <xf numFmtId="0" fontId="0" fillId="0" borderId="0" xfId="38" applyNumberFormat="1" applyFont="1" applyFill="1" applyBorder="1" applyAlignment="1" applyProtection="1">
      <alignment/>
      <protection/>
    </xf>
    <xf numFmtId="0" fontId="21" fillId="0" borderId="10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171" fontId="0" fillId="0" borderId="0" xfId="33" applyFont="1" applyFill="1" applyAlignment="1">
      <alignment horizontal="right"/>
    </xf>
    <xf numFmtId="0" fontId="1" fillId="0" borderId="0" xfId="0" applyFont="1" applyFill="1" applyAlignment="1">
      <alignment horizontal="right"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rightToLeft="1" tabSelected="1" zoomScalePageLayoutView="0" workbookViewId="0" topLeftCell="A1">
      <selection activeCell="G16" sqref="A15:G16"/>
    </sheetView>
  </sheetViews>
  <sheetFormatPr defaultColWidth="9.140625" defaultRowHeight="12.75"/>
  <cols>
    <col min="1" max="1" width="18.28125" style="0" customWidth="1"/>
    <col min="2" max="2" width="58.57421875" style="0" customWidth="1"/>
    <col min="3" max="3" width="15.140625" style="35" customWidth="1"/>
    <col min="7" max="7" width="22.140625" style="0" customWidth="1"/>
    <col min="8" max="8" width="59.421875" style="0" customWidth="1"/>
    <col min="9" max="9" width="33.7109375" style="0" customWidth="1"/>
    <col min="10" max="10" width="18.140625" style="0" customWidth="1"/>
    <col min="11" max="11" width="15.57421875" style="0" customWidth="1"/>
    <col min="12" max="12" width="58.57421875" style="0" customWidth="1"/>
    <col min="13" max="13" width="15.140625" style="0" customWidth="1"/>
    <col min="14" max="14" width="18.140625" style="0" customWidth="1"/>
    <col min="15" max="15" width="30.28125" style="0" bestFit="1" customWidth="1"/>
  </cols>
  <sheetData>
    <row r="1" spans="5:16" ht="12.75">
      <c r="E1" s="34" t="s">
        <v>76</v>
      </c>
      <c r="G1" s="27"/>
      <c r="H1" s="34"/>
      <c r="I1" s="34" t="s">
        <v>78</v>
      </c>
      <c r="J1" s="34"/>
      <c r="K1" s="34"/>
      <c r="L1" s="45" t="s">
        <v>79</v>
      </c>
      <c r="M1" s="45"/>
      <c r="N1" s="45"/>
      <c r="O1" s="45"/>
      <c r="P1" s="45"/>
    </row>
    <row r="2" spans="1:15" ht="25.5" customHeight="1">
      <c r="A2" s="3"/>
      <c r="B2" s="3"/>
      <c r="C2" s="25" t="s">
        <v>0</v>
      </c>
      <c r="G2" s="3"/>
      <c r="H2" s="3"/>
      <c r="I2" s="4" t="s">
        <v>0</v>
      </c>
      <c r="J2" s="4"/>
      <c r="K2" s="17"/>
      <c r="L2" s="3"/>
      <c r="M2" s="4" t="s">
        <v>0</v>
      </c>
      <c r="N2" s="4"/>
      <c r="O2" s="17"/>
    </row>
    <row r="3" spans="1:15" ht="12.75">
      <c r="A3" s="4"/>
      <c r="B3" s="29" t="s">
        <v>22</v>
      </c>
      <c r="C3" s="24">
        <f>I3+M3</f>
        <v>40.886</v>
      </c>
      <c r="G3" s="4"/>
      <c r="H3" s="29" t="s">
        <v>22</v>
      </c>
      <c r="I3" s="32">
        <f>SUM(I4:I5)</f>
        <v>40.75</v>
      </c>
      <c r="J3" s="11"/>
      <c r="K3" s="4"/>
      <c r="L3" s="29" t="s">
        <v>22</v>
      </c>
      <c r="M3" s="32">
        <f>SUM(M4:M5)</f>
        <v>0.136</v>
      </c>
      <c r="N3" s="11"/>
      <c r="O3" s="4"/>
    </row>
    <row r="4" spans="1:15" ht="12.75">
      <c r="A4" s="4"/>
      <c r="B4" s="30" t="s">
        <v>28</v>
      </c>
      <c r="C4" s="21">
        <f>I4+M4</f>
        <v>0</v>
      </c>
      <c r="G4" s="4"/>
      <c r="H4" s="30" t="s">
        <v>28</v>
      </c>
      <c r="I4" s="21">
        <v>0</v>
      </c>
      <c r="J4" s="11"/>
      <c r="K4" s="4"/>
      <c r="L4" s="30" t="s">
        <v>28</v>
      </c>
      <c r="M4" s="21">
        <f>'פרוט עמלות והוצאות לתקופה '!H4</f>
        <v>0</v>
      </c>
      <c r="N4" s="11"/>
      <c r="O4" s="4"/>
    </row>
    <row r="5" spans="1:15" ht="12.75">
      <c r="A5" s="4"/>
      <c r="B5" s="30" t="s">
        <v>29</v>
      </c>
      <c r="C5" s="21">
        <f>I5+M5</f>
        <v>40.886</v>
      </c>
      <c r="G5" s="4"/>
      <c r="H5" s="30" t="s">
        <v>29</v>
      </c>
      <c r="I5" s="21">
        <v>40.75</v>
      </c>
      <c r="J5" s="11"/>
      <c r="K5" s="4"/>
      <c r="L5" s="30" t="s">
        <v>29</v>
      </c>
      <c r="M5" s="21">
        <v>0.136</v>
      </c>
      <c r="N5" s="11"/>
      <c r="O5" s="21"/>
    </row>
    <row r="6" spans="1:15" ht="12.75">
      <c r="A6" s="4"/>
      <c r="B6" s="4"/>
      <c r="C6" s="21"/>
      <c r="G6" s="4"/>
      <c r="H6" s="4"/>
      <c r="I6" s="21"/>
      <c r="J6" s="11"/>
      <c r="K6" s="4"/>
      <c r="L6" s="4"/>
      <c r="M6" s="21"/>
      <c r="N6" s="11"/>
      <c r="O6" s="4"/>
    </row>
    <row r="7" spans="1:15" ht="12.75">
      <c r="A7" s="4"/>
      <c r="B7" s="29" t="s">
        <v>23</v>
      </c>
      <c r="C7" s="21">
        <f aca="true" t="shared" si="0" ref="C7:C29">I7+M7</f>
        <v>50.46</v>
      </c>
      <c r="G7" s="4"/>
      <c r="H7" s="29" t="s">
        <v>23</v>
      </c>
      <c r="I7" s="21">
        <f>SUM(I8:I9)</f>
        <v>49.49</v>
      </c>
      <c r="J7" s="11"/>
      <c r="K7" s="4"/>
      <c r="L7" s="29" t="s">
        <v>23</v>
      </c>
      <c r="M7" s="21">
        <f>SUM(M8:M9)</f>
        <v>0.97</v>
      </c>
      <c r="N7" s="11"/>
      <c r="O7" s="4"/>
    </row>
    <row r="8" spans="1:15" ht="12.75">
      <c r="A8" s="4"/>
      <c r="B8" s="30" t="s">
        <v>30</v>
      </c>
      <c r="C8" s="21">
        <f t="shared" si="0"/>
        <v>0</v>
      </c>
      <c r="G8" s="4"/>
      <c r="H8" s="30" t="s">
        <v>30</v>
      </c>
      <c r="I8" s="21">
        <f>'פרוט עמלות והוצאות לתקופה '!C18</f>
        <v>0</v>
      </c>
      <c r="J8" s="11"/>
      <c r="K8" s="4"/>
      <c r="L8" s="30" t="s">
        <v>30</v>
      </c>
      <c r="M8" s="21">
        <v>0</v>
      </c>
      <c r="N8" s="11"/>
      <c r="O8" s="4"/>
    </row>
    <row r="9" spans="1:15" ht="12.75">
      <c r="A9" s="4"/>
      <c r="B9" s="30" t="s">
        <v>31</v>
      </c>
      <c r="C9" s="21">
        <f t="shared" si="0"/>
        <v>50.46</v>
      </c>
      <c r="G9" s="4"/>
      <c r="H9" s="30" t="s">
        <v>31</v>
      </c>
      <c r="I9" s="21">
        <v>49.49</v>
      </c>
      <c r="J9" s="11"/>
      <c r="K9" s="4"/>
      <c r="L9" s="30" t="s">
        <v>31</v>
      </c>
      <c r="M9" s="21">
        <v>0.97</v>
      </c>
      <c r="N9" s="11"/>
      <c r="O9" s="4"/>
    </row>
    <row r="10" spans="1:15" ht="12.75">
      <c r="A10" s="4"/>
      <c r="B10" s="4"/>
      <c r="C10" s="21"/>
      <c r="G10" s="4"/>
      <c r="H10" s="4"/>
      <c r="I10" s="21"/>
      <c r="J10" s="11"/>
      <c r="K10" s="4"/>
      <c r="L10" s="4"/>
      <c r="M10" s="21"/>
      <c r="N10" s="11"/>
      <c r="O10" s="4"/>
    </row>
    <row r="11" spans="1:15" ht="12.75">
      <c r="A11" s="4"/>
      <c r="B11" s="4"/>
      <c r="C11" s="21"/>
      <c r="G11" s="4"/>
      <c r="H11" s="4"/>
      <c r="I11" s="21"/>
      <c r="J11" s="11"/>
      <c r="K11" s="4"/>
      <c r="L11" s="4"/>
      <c r="M11" s="21"/>
      <c r="N11" s="11"/>
      <c r="O11" s="4"/>
    </row>
    <row r="12" spans="1:15" ht="12.75">
      <c r="A12" s="4"/>
      <c r="B12" s="29" t="s">
        <v>32</v>
      </c>
      <c r="C12" s="21">
        <f t="shared" si="0"/>
        <v>0.26</v>
      </c>
      <c r="G12" s="4"/>
      <c r="H12" s="29" t="s">
        <v>32</v>
      </c>
      <c r="I12" s="21">
        <f>SUM(I13:I15)</f>
        <v>0.26</v>
      </c>
      <c r="J12" s="11"/>
      <c r="K12" s="4"/>
      <c r="L12" s="29" t="s">
        <v>32</v>
      </c>
      <c r="M12" s="21">
        <f>SUM(M13:M15)</f>
        <v>0</v>
      </c>
      <c r="N12" s="11"/>
      <c r="O12" s="4"/>
    </row>
    <row r="13" spans="1:15" ht="25.5">
      <c r="A13" s="4"/>
      <c r="B13" s="30" t="s">
        <v>33</v>
      </c>
      <c r="C13" s="21">
        <f t="shared" si="0"/>
        <v>0.26</v>
      </c>
      <c r="G13" s="4"/>
      <c r="H13" s="30" t="s">
        <v>33</v>
      </c>
      <c r="I13" s="21">
        <v>0.26</v>
      </c>
      <c r="J13" s="11"/>
      <c r="K13" s="4"/>
      <c r="L13" s="30" t="s">
        <v>33</v>
      </c>
      <c r="M13" s="21">
        <f>'פרוט עמלות והוצאות לתקופה '!H32</f>
        <v>0</v>
      </c>
      <c r="N13" s="11"/>
      <c r="O13" s="4"/>
    </row>
    <row r="14" spans="1:15" ht="12.75">
      <c r="A14" s="4"/>
      <c r="B14" s="30" t="s">
        <v>34</v>
      </c>
      <c r="C14" s="21">
        <f t="shared" si="0"/>
        <v>0</v>
      </c>
      <c r="G14" s="4"/>
      <c r="H14" s="30" t="s">
        <v>34</v>
      </c>
      <c r="I14" s="21"/>
      <c r="J14" s="11"/>
      <c r="K14" s="4"/>
      <c r="L14" s="30" t="s">
        <v>34</v>
      </c>
      <c r="M14" s="21"/>
      <c r="N14" s="11"/>
      <c r="O14" s="4"/>
    </row>
    <row r="15" spans="1:15" ht="12.75">
      <c r="A15" s="4"/>
      <c r="B15" s="30" t="s">
        <v>35</v>
      </c>
      <c r="C15" s="21">
        <f t="shared" si="0"/>
        <v>0</v>
      </c>
      <c r="G15" s="4"/>
      <c r="H15" s="30" t="s">
        <v>35</v>
      </c>
      <c r="I15" s="21">
        <f>'פרוט עמלות והוצאות לתקופה '!C38</f>
        <v>0</v>
      </c>
      <c r="J15" s="11"/>
      <c r="K15" s="4"/>
      <c r="L15" s="30" t="s">
        <v>35</v>
      </c>
      <c r="M15" s="21">
        <f>'פרוט עמלות והוצאות לתקופה '!H38</f>
        <v>0</v>
      </c>
      <c r="N15" s="11"/>
      <c r="O15" s="4"/>
    </row>
    <row r="16" spans="1:15" ht="12.75">
      <c r="A16" s="4"/>
      <c r="B16" s="28"/>
      <c r="C16" s="21"/>
      <c r="G16" s="4"/>
      <c r="H16" s="28"/>
      <c r="I16" s="21"/>
      <c r="J16" s="11"/>
      <c r="K16" s="4"/>
      <c r="L16" s="28"/>
      <c r="M16" s="21"/>
      <c r="N16" s="11"/>
      <c r="O16" s="4"/>
    </row>
    <row r="17" spans="1:15" ht="12.75">
      <c r="A17" s="4"/>
      <c r="B17" s="29" t="s">
        <v>24</v>
      </c>
      <c r="C17" s="21">
        <f t="shared" si="0"/>
        <v>78.25094338950917</v>
      </c>
      <c r="G17" s="4"/>
      <c r="H17" s="29" t="s">
        <v>24</v>
      </c>
      <c r="I17" s="25">
        <f>SUM(I18:I25)</f>
        <v>78.28294338950917</v>
      </c>
      <c r="J17" s="11"/>
      <c r="K17" s="4"/>
      <c r="L17" s="29" t="s">
        <v>24</v>
      </c>
      <c r="M17" s="25">
        <f>SUM(M18:M25)</f>
        <v>-0.032</v>
      </c>
      <c r="N17" s="11"/>
      <c r="O17" s="4"/>
    </row>
    <row r="18" spans="1:15" ht="15" customHeight="1">
      <c r="A18" s="4"/>
      <c r="B18" s="30" t="s">
        <v>36</v>
      </c>
      <c r="C18" s="21">
        <f t="shared" si="0"/>
        <v>0</v>
      </c>
      <c r="G18" s="4"/>
      <c r="H18" s="30" t="s">
        <v>36</v>
      </c>
      <c r="I18" s="21">
        <v>0</v>
      </c>
      <c r="J18" s="11"/>
      <c r="K18" s="9"/>
      <c r="L18" s="30" t="s">
        <v>36</v>
      </c>
      <c r="M18" s="21">
        <v>0</v>
      </c>
      <c r="N18" s="11"/>
      <c r="O18" s="9"/>
    </row>
    <row r="19" spans="1:15" ht="14.25" customHeight="1">
      <c r="A19" s="4"/>
      <c r="B19" s="30" t="s">
        <v>37</v>
      </c>
      <c r="C19" s="21">
        <f t="shared" si="0"/>
        <v>9.106</v>
      </c>
      <c r="G19" s="4"/>
      <c r="H19" s="30" t="s">
        <v>37</v>
      </c>
      <c r="I19" s="21">
        <v>9.106</v>
      </c>
      <c r="J19" s="11"/>
      <c r="K19" s="4"/>
      <c r="L19" s="30" t="s">
        <v>37</v>
      </c>
      <c r="M19" s="21">
        <v>0</v>
      </c>
      <c r="N19" s="11"/>
      <c r="O19" s="4"/>
    </row>
    <row r="20" spans="1:15" ht="13.5" customHeight="1">
      <c r="A20" s="4"/>
      <c r="B20" s="30" t="s">
        <v>38</v>
      </c>
      <c r="C20" s="21">
        <f t="shared" si="0"/>
        <v>0</v>
      </c>
      <c r="G20" s="4"/>
      <c r="H20" s="30" t="s">
        <v>38</v>
      </c>
      <c r="I20" s="21">
        <f>'פרוט עמלות ניהול חיצוני לתקופה'!C13</f>
        <v>0</v>
      </c>
      <c r="J20" s="11"/>
      <c r="K20" s="4"/>
      <c r="L20" s="30" t="s">
        <v>38</v>
      </c>
      <c r="M20" s="21">
        <f>'פרוט עמלות ניהול חיצוני לתקופה'!H13</f>
        <v>0</v>
      </c>
      <c r="N20" s="11"/>
      <c r="O20" s="4"/>
    </row>
    <row r="21" spans="1:15" ht="12.75">
      <c r="A21" s="4"/>
      <c r="B21" s="30" t="s">
        <v>39</v>
      </c>
      <c r="C21" s="21">
        <f t="shared" si="0"/>
        <v>0</v>
      </c>
      <c r="G21" s="4"/>
      <c r="H21" s="30" t="s">
        <v>39</v>
      </c>
      <c r="I21" s="21">
        <f>'פרוט עמלות ניהול חיצוני לתקופה'!C19</f>
        <v>0</v>
      </c>
      <c r="J21" s="11"/>
      <c r="K21" s="4"/>
      <c r="L21" s="30" t="s">
        <v>39</v>
      </c>
      <c r="M21" s="21">
        <f>'פרוט עמלות ניהול חיצוני לתקופה'!H19</f>
        <v>0</v>
      </c>
      <c r="N21" s="11"/>
      <c r="O21" s="4"/>
    </row>
    <row r="22" spans="1:15" ht="12.75">
      <c r="A22" s="4"/>
      <c r="B22" s="30" t="s">
        <v>40</v>
      </c>
      <c r="C22" s="25">
        <f t="shared" si="0"/>
        <v>1.398</v>
      </c>
      <c r="G22" s="4"/>
      <c r="H22" s="30" t="s">
        <v>40</v>
      </c>
      <c r="I22" s="21">
        <v>1.43</v>
      </c>
      <c r="J22" s="11"/>
      <c r="K22" s="4"/>
      <c r="L22" s="30" t="s">
        <v>40</v>
      </c>
      <c r="M22" s="25">
        <v>-0.032</v>
      </c>
      <c r="N22" s="11"/>
      <c r="O22" s="4"/>
    </row>
    <row r="23" spans="1:15" ht="12.75">
      <c r="A23" s="4"/>
      <c r="B23" s="30" t="s">
        <v>41</v>
      </c>
      <c r="C23" s="25">
        <f t="shared" si="0"/>
        <v>59.870943389509165</v>
      </c>
      <c r="G23" s="4"/>
      <c r="H23" s="30" t="s">
        <v>41</v>
      </c>
      <c r="I23" s="21">
        <v>59.870943389509165</v>
      </c>
      <c r="J23" s="11"/>
      <c r="K23" s="4"/>
      <c r="L23" s="30" t="s">
        <v>41</v>
      </c>
      <c r="M23" s="21">
        <v>0</v>
      </c>
      <c r="N23" s="11"/>
      <c r="O23" s="4"/>
    </row>
    <row r="24" spans="1:15" ht="14.25" customHeight="1">
      <c r="A24" s="4"/>
      <c r="B24" s="30" t="s">
        <v>42</v>
      </c>
      <c r="C24" s="21">
        <f t="shared" si="0"/>
        <v>0</v>
      </c>
      <c r="G24" s="4"/>
      <c r="H24" s="30" t="s">
        <v>42</v>
      </c>
      <c r="I24" s="21">
        <f>'פרוט עמלות ניהול חיצוני לתקופה'!C22</f>
        <v>0</v>
      </c>
      <c r="J24" s="11"/>
      <c r="K24" s="5"/>
      <c r="L24" s="30" t="s">
        <v>42</v>
      </c>
      <c r="M24" s="21">
        <f>'פרוט עמלות ניהול חיצוני לתקופה'!H22</f>
        <v>0</v>
      </c>
      <c r="N24" s="11"/>
      <c r="O24" s="5"/>
    </row>
    <row r="25" spans="1:15" ht="12.75">
      <c r="A25" s="4"/>
      <c r="B25" s="30" t="s">
        <v>43</v>
      </c>
      <c r="C25" s="21">
        <f t="shared" si="0"/>
        <v>7.8759999999999994</v>
      </c>
      <c r="G25" s="4"/>
      <c r="H25" s="30" t="s">
        <v>43</v>
      </c>
      <c r="I25" s="21">
        <v>7.8759999999999994</v>
      </c>
      <c r="J25" s="11"/>
      <c r="K25" s="5"/>
      <c r="L25" s="30" t="s">
        <v>43</v>
      </c>
      <c r="M25" s="21">
        <f>'פרוט עמלות ניהול חיצוני לתקופה'!H26</f>
        <v>0</v>
      </c>
      <c r="N25" s="11"/>
      <c r="O25" s="5"/>
    </row>
    <row r="26" spans="1:15" ht="12.75">
      <c r="A26" s="4"/>
      <c r="B26" s="29"/>
      <c r="C26" s="21"/>
      <c r="G26" s="4"/>
      <c r="H26" s="29"/>
      <c r="I26" s="25"/>
      <c r="J26" s="11"/>
      <c r="K26" s="5"/>
      <c r="L26" s="29"/>
      <c r="M26" s="25"/>
      <c r="N26" s="11"/>
      <c r="O26" s="5"/>
    </row>
    <row r="27" spans="1:15" ht="12.75">
      <c r="A27" s="4"/>
      <c r="B27" s="29" t="s">
        <v>25</v>
      </c>
      <c r="C27" s="21">
        <f t="shared" si="0"/>
        <v>0</v>
      </c>
      <c r="G27" s="4"/>
      <c r="H27" s="29" t="s">
        <v>25</v>
      </c>
      <c r="I27" s="21">
        <f>SUM(I28:I29)</f>
        <v>0</v>
      </c>
      <c r="J27" s="5"/>
      <c r="K27" s="5"/>
      <c r="L27" s="29" t="s">
        <v>25</v>
      </c>
      <c r="M27" s="21">
        <f>SUM(M28:M29)</f>
        <v>0</v>
      </c>
      <c r="N27" s="5"/>
      <c r="O27" s="5"/>
    </row>
    <row r="28" spans="1:15" ht="12.75">
      <c r="A28" s="4"/>
      <c r="B28" s="30" t="s">
        <v>44</v>
      </c>
      <c r="C28" s="21">
        <f t="shared" si="0"/>
        <v>0</v>
      </c>
      <c r="G28" s="4"/>
      <c r="H28" s="30" t="s">
        <v>44</v>
      </c>
      <c r="I28" s="21">
        <f>'פרוט עמלות והוצאות לתקופה '!C44</f>
        <v>0</v>
      </c>
      <c r="J28" s="12"/>
      <c r="K28" s="13"/>
      <c r="L28" s="30" t="s">
        <v>44</v>
      </c>
      <c r="M28" s="21">
        <f>'פרוט עמלות והוצאות לתקופה '!H44</f>
        <v>0</v>
      </c>
      <c r="N28" s="12"/>
      <c r="O28" s="13"/>
    </row>
    <row r="29" spans="1:15" ht="12.75">
      <c r="A29" s="4"/>
      <c r="B29" s="30" t="s">
        <v>45</v>
      </c>
      <c r="C29" s="21">
        <f t="shared" si="0"/>
        <v>0</v>
      </c>
      <c r="G29" s="4"/>
      <c r="H29" s="30" t="s">
        <v>45</v>
      </c>
      <c r="I29" s="21">
        <f>'פרוט עמלות והוצאות לתקופה '!C50</f>
        <v>0</v>
      </c>
      <c r="J29" s="3"/>
      <c r="K29" s="11"/>
      <c r="L29" s="30" t="s">
        <v>45</v>
      </c>
      <c r="M29" s="21">
        <f>'פרוט עמלות והוצאות לתקופה '!H50</f>
        <v>0</v>
      </c>
      <c r="N29" s="3"/>
      <c r="O29" s="11"/>
    </row>
    <row r="30" spans="2:12" ht="12.75">
      <c r="B30" s="29"/>
      <c r="C30" s="25"/>
      <c r="H30" s="29"/>
      <c r="L30" s="29"/>
    </row>
    <row r="31" spans="2:13" ht="12.75">
      <c r="B31" s="29" t="s">
        <v>46</v>
      </c>
      <c r="C31" s="25">
        <f>C3+C7+C12+C17+C27</f>
        <v>169.85694338950918</v>
      </c>
      <c r="H31" s="29" t="s">
        <v>46</v>
      </c>
      <c r="I31" s="25">
        <f>I3+I7+I12+I17+I27</f>
        <v>168.78294338950917</v>
      </c>
      <c r="L31" s="29" t="s">
        <v>46</v>
      </c>
      <c r="M31" s="21">
        <f>M3+M7+M12+M17+M27</f>
        <v>1.0739999999999998</v>
      </c>
    </row>
    <row r="32" spans="2:12" ht="12.75">
      <c r="B32" s="29"/>
      <c r="C32" s="25"/>
      <c r="H32" s="29"/>
      <c r="L32" s="29"/>
    </row>
    <row r="33" spans="2:12" ht="12.75">
      <c r="B33" s="29" t="s">
        <v>26</v>
      </c>
      <c r="C33" s="25"/>
      <c r="H33" s="29" t="s">
        <v>26</v>
      </c>
      <c r="L33" s="29" t="s">
        <v>26</v>
      </c>
    </row>
    <row r="34" spans="2:13" ht="25.5">
      <c r="B34" s="31" t="s">
        <v>47</v>
      </c>
      <c r="C34" s="2">
        <f>(C13+C17+C29)/C37</f>
        <v>0.0002959226539224421</v>
      </c>
      <c r="H34" s="31" t="s">
        <v>47</v>
      </c>
      <c r="I34" s="2">
        <f>(I13+I17+I29)/I37</f>
        <v>0.00029690496822589173</v>
      </c>
      <c r="L34" s="31" t="s">
        <v>47</v>
      </c>
      <c r="M34" s="2">
        <f>(M13+M17+M29)/M37</f>
        <v>-4.155844155844156E-05</v>
      </c>
    </row>
    <row r="35" spans="2:13" ht="12.75">
      <c r="B35" s="31" t="s">
        <v>27</v>
      </c>
      <c r="C35" s="2">
        <f>C31/C37</f>
        <v>0.0006402230734332766</v>
      </c>
      <c r="H35" s="31" t="s">
        <v>27</v>
      </c>
      <c r="I35" s="2">
        <f>I31/I37</f>
        <v>0.0006380266931889407</v>
      </c>
      <c r="L35" s="31" t="s">
        <v>27</v>
      </c>
      <c r="M35" s="2">
        <f>M31/M37</f>
        <v>0.0013948051948051946</v>
      </c>
    </row>
    <row r="36" spans="2:12" ht="12.75">
      <c r="B36" s="29"/>
      <c r="C36" s="25"/>
      <c r="H36" s="29"/>
      <c r="L36" s="29"/>
    </row>
    <row r="37" spans="2:13" ht="12.75">
      <c r="B37" s="29" t="s">
        <v>48</v>
      </c>
      <c r="C37" s="25">
        <f>I37+M37</f>
        <v>265309</v>
      </c>
      <c r="H37" s="29" t="s">
        <v>48</v>
      </c>
      <c r="I37" s="33">
        <v>264539</v>
      </c>
      <c r="L37" s="29" t="s">
        <v>48</v>
      </c>
      <c r="M37" s="33">
        <v>770</v>
      </c>
    </row>
    <row r="40" ht="12.75">
      <c r="I40" s="35"/>
    </row>
    <row r="41" ht="12.75">
      <c r="I41" s="35"/>
    </row>
    <row r="42" ht="12.75">
      <c r="I42" s="36"/>
    </row>
  </sheetData>
  <sheetProtection/>
  <mergeCells count="1">
    <mergeCell ref="L1:P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rightToLeft="1" zoomScalePageLayoutView="0" workbookViewId="0" topLeftCell="A1">
      <selection activeCell="C24" sqref="C24"/>
    </sheetView>
  </sheetViews>
  <sheetFormatPr defaultColWidth="9.140625" defaultRowHeight="12.75"/>
  <cols>
    <col min="1" max="1" width="9.421875" style="0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45" t="s">
        <v>80</v>
      </c>
      <c r="B1" s="45"/>
      <c r="C1" s="45"/>
      <c r="D1" s="45"/>
      <c r="E1" s="45"/>
      <c r="F1" s="10"/>
      <c r="G1" s="10"/>
      <c r="H1" s="10"/>
      <c r="I1" s="10"/>
      <c r="J1" s="10"/>
      <c r="K1" s="10"/>
      <c r="L1" s="10"/>
    </row>
    <row r="2" spans="3:5" ht="51" customHeight="1">
      <c r="C2" s="1" t="s">
        <v>0</v>
      </c>
      <c r="D2" s="1"/>
      <c r="E2" s="17"/>
    </row>
    <row r="3" spans="1:2" s="3" customFormat="1" ht="12.75">
      <c r="A3" s="4"/>
      <c r="B3" s="4" t="s">
        <v>49</v>
      </c>
    </row>
    <row r="4" spans="1:3" s="3" customFormat="1" ht="12.75">
      <c r="A4" s="4"/>
      <c r="B4" s="4" t="s">
        <v>3</v>
      </c>
      <c r="C4" s="21">
        <f>SUM(C5:C7)</f>
        <v>0</v>
      </c>
    </row>
    <row r="5" spans="2:3" s="3" customFormat="1" ht="12.75">
      <c r="B5" s="8" t="s">
        <v>81</v>
      </c>
      <c r="C5" s="20">
        <v>0</v>
      </c>
    </row>
    <row r="6" spans="2:3" s="3" customFormat="1" ht="12.75">
      <c r="B6" s="3" t="s">
        <v>4</v>
      </c>
      <c r="C6" s="20">
        <v>0</v>
      </c>
    </row>
    <row r="7" spans="2:3" s="3" customFormat="1" ht="12.75">
      <c r="B7" s="3" t="s">
        <v>10</v>
      </c>
      <c r="C7" s="20">
        <v>0</v>
      </c>
    </row>
    <row r="8" spans="1:3" s="3" customFormat="1" ht="12.75">
      <c r="A8" s="4"/>
      <c r="B8" s="4" t="s">
        <v>5</v>
      </c>
      <c r="C8" s="21">
        <f>SUM(C9:C14)</f>
        <v>40.887</v>
      </c>
    </row>
    <row r="9" spans="1:3" s="3" customFormat="1" ht="12.75">
      <c r="A9" s="4"/>
      <c r="B9" s="3" t="s">
        <v>69</v>
      </c>
      <c r="C9" s="20">
        <f>8.52+136/1000</f>
        <v>8.655999999999999</v>
      </c>
    </row>
    <row r="10" spans="1:3" s="3" customFormat="1" ht="12.75">
      <c r="A10" s="4"/>
      <c r="B10" s="41" t="s">
        <v>82</v>
      </c>
      <c r="C10" s="20">
        <f>333/1000</f>
        <v>0.333</v>
      </c>
    </row>
    <row r="11" spans="1:3" s="3" customFormat="1" ht="12.75">
      <c r="A11" s="4"/>
      <c r="B11" s="41" t="s">
        <v>83</v>
      </c>
      <c r="C11" s="20">
        <f>2355/1000</f>
        <v>2.355</v>
      </c>
    </row>
    <row r="12" spans="1:3" s="3" customFormat="1" ht="12.75">
      <c r="A12" s="4"/>
      <c r="B12" s="41" t="s">
        <v>84</v>
      </c>
      <c r="C12" s="20">
        <f>22408/1000</f>
        <v>22.408</v>
      </c>
    </row>
    <row r="13" spans="1:3" s="3" customFormat="1" ht="12.75">
      <c r="A13" s="4"/>
      <c r="B13" s="3" t="s">
        <v>72</v>
      </c>
      <c r="C13" s="20">
        <f>7135/1000</f>
        <v>7.135</v>
      </c>
    </row>
    <row r="14" spans="1:3" s="3" customFormat="1" ht="12.75">
      <c r="A14" s="4"/>
      <c r="B14" s="8" t="s">
        <v>10</v>
      </c>
      <c r="C14" s="20">
        <v>0</v>
      </c>
    </row>
    <row r="15" spans="1:5" ht="12.75">
      <c r="A15" s="1"/>
      <c r="B15" s="1" t="s">
        <v>6</v>
      </c>
      <c r="C15" s="21">
        <f>C8+C4</f>
        <v>40.887</v>
      </c>
      <c r="D15" s="2"/>
      <c r="E15" s="21"/>
    </row>
    <row r="16" spans="1:5" ht="12.75">
      <c r="A16" s="1"/>
      <c r="B16" s="1"/>
      <c r="C16" s="21"/>
      <c r="D16" s="2"/>
      <c r="E16" s="4"/>
    </row>
    <row r="17" spans="1:4" s="3" customFormat="1" ht="12.75">
      <c r="A17" s="4"/>
      <c r="B17" s="4" t="s">
        <v>7</v>
      </c>
      <c r="C17" s="20"/>
      <c r="D17" s="11"/>
    </row>
    <row r="18" spans="1:4" s="3" customFormat="1" ht="12.75">
      <c r="A18" s="4"/>
      <c r="B18" s="4" t="s">
        <v>3</v>
      </c>
      <c r="C18" s="21">
        <f>SUM(C19:C21)</f>
        <v>0</v>
      </c>
      <c r="D18" s="11"/>
    </row>
    <row r="19" spans="2:4" s="3" customFormat="1" ht="12.75">
      <c r="B19" s="3" t="s">
        <v>8</v>
      </c>
      <c r="C19" s="20">
        <v>0</v>
      </c>
      <c r="D19" s="11"/>
    </row>
    <row r="20" spans="2:4" s="3" customFormat="1" ht="12.75">
      <c r="B20" s="3" t="s">
        <v>9</v>
      </c>
      <c r="C20" s="20">
        <v>0</v>
      </c>
      <c r="D20" s="11"/>
    </row>
    <row r="21" spans="2:4" s="3" customFormat="1" ht="12.75">
      <c r="B21" s="3" t="s">
        <v>10</v>
      </c>
      <c r="C21" s="20">
        <v>0</v>
      </c>
      <c r="D21" s="11"/>
    </row>
    <row r="22" spans="1:5" s="3" customFormat="1" ht="12.75">
      <c r="A22" s="4"/>
      <c r="B22" s="4" t="s">
        <v>5</v>
      </c>
      <c r="C22" s="21">
        <f>SUM(C23:C25)</f>
        <v>50.46</v>
      </c>
      <c r="D22" s="11"/>
      <c r="E22" s="20"/>
    </row>
    <row r="23" spans="2:5" ht="12.75">
      <c r="B23" s="3" t="s">
        <v>69</v>
      </c>
      <c r="C23" s="20">
        <f>49.49+0.97</f>
        <v>50.46</v>
      </c>
      <c r="D23" s="11"/>
      <c r="E23" s="20"/>
    </row>
    <row r="24" spans="2:4" s="3" customFormat="1" ht="12.75">
      <c r="B24" s="3" t="s">
        <v>9</v>
      </c>
      <c r="C24" s="20">
        <v>0</v>
      </c>
      <c r="D24" s="11"/>
    </row>
    <row r="25" spans="2:4" s="3" customFormat="1" ht="12.75">
      <c r="B25" s="3" t="s">
        <v>10</v>
      </c>
      <c r="C25" s="20">
        <v>0</v>
      </c>
      <c r="D25" s="11"/>
    </row>
    <row r="26" spans="1:5" s="3" customFormat="1" ht="12.75">
      <c r="A26" s="4"/>
      <c r="B26" s="4" t="s">
        <v>11</v>
      </c>
      <c r="C26" s="21">
        <f>C22+C18</f>
        <v>50.46</v>
      </c>
      <c r="D26" s="11"/>
      <c r="E26" s="4"/>
    </row>
    <row r="27" spans="1:5" s="3" customFormat="1" ht="12.75">
      <c r="A27" s="4"/>
      <c r="B27" s="4"/>
      <c r="C27" s="21"/>
      <c r="D27" s="11"/>
      <c r="E27" s="4"/>
    </row>
    <row r="28" spans="1:5" ht="12.75">
      <c r="A28" s="1"/>
      <c r="B28" s="1" t="s">
        <v>12</v>
      </c>
      <c r="C28" s="20"/>
      <c r="E28" s="3"/>
    </row>
    <row r="29" spans="1:5" ht="12.75">
      <c r="A29" s="1"/>
      <c r="B29" s="8" t="s">
        <v>51</v>
      </c>
      <c r="C29" s="20">
        <v>0.26</v>
      </c>
      <c r="E29" s="3"/>
    </row>
    <row r="30" spans="2:6" ht="12.75">
      <c r="B30" s="8" t="s">
        <v>52</v>
      </c>
      <c r="C30" s="22">
        <v>0</v>
      </c>
      <c r="E30" s="8"/>
      <c r="F30" s="16"/>
    </row>
    <row r="31" spans="2:5" ht="12.75">
      <c r="B31" s="16" t="s">
        <v>10</v>
      </c>
      <c r="C31" s="23">
        <v>0</v>
      </c>
      <c r="E31" s="7"/>
    </row>
    <row r="32" spans="1:5" ht="12.75">
      <c r="A32" s="1"/>
      <c r="B32" s="1" t="s">
        <v>50</v>
      </c>
      <c r="C32" s="21">
        <f>SUM(C29:C31)</f>
        <v>0.26</v>
      </c>
      <c r="D32" s="1"/>
      <c r="E32" s="4"/>
    </row>
    <row r="33" spans="1:5" ht="12.75">
      <c r="A33" s="1"/>
      <c r="B33" s="1"/>
      <c r="C33" s="21"/>
      <c r="D33" s="1"/>
      <c r="E33" s="4"/>
    </row>
    <row r="34" spans="1:3" s="3" customFormat="1" ht="12.75">
      <c r="A34" s="4"/>
      <c r="B34" s="4" t="s">
        <v>54</v>
      </c>
      <c r="C34" s="20"/>
    </row>
    <row r="35" spans="2:3" s="3" customFormat="1" ht="12.75">
      <c r="B35" s="8" t="s">
        <v>51</v>
      </c>
      <c r="C35" s="20">
        <v>0</v>
      </c>
    </row>
    <row r="36" spans="2:3" s="3" customFormat="1" ht="12.75">
      <c r="B36" s="8" t="s">
        <v>52</v>
      </c>
      <c r="C36" s="20">
        <v>0</v>
      </c>
    </row>
    <row r="37" spans="2:3" s="3" customFormat="1" ht="12.75">
      <c r="B37" s="3" t="s">
        <v>10</v>
      </c>
      <c r="C37" s="20">
        <v>0</v>
      </c>
    </row>
    <row r="38" spans="1:5" ht="12.75">
      <c r="A38" s="1"/>
      <c r="B38" s="1" t="s">
        <v>53</v>
      </c>
      <c r="C38" s="21">
        <f>SUM(C35:C37)</f>
        <v>0</v>
      </c>
      <c r="E38" s="4"/>
    </row>
    <row r="39" spans="1:5" ht="12.75">
      <c r="A39" s="1"/>
      <c r="B39" s="1"/>
      <c r="C39" s="21"/>
      <c r="E39" s="4"/>
    </row>
    <row r="40" spans="1:5" ht="12.75">
      <c r="A40" s="1"/>
      <c r="B40" s="4" t="s">
        <v>55</v>
      </c>
      <c r="C40" s="21"/>
      <c r="E40" s="4"/>
    </row>
    <row r="41" spans="1:5" ht="12.75">
      <c r="A41" s="1"/>
      <c r="B41" s="8" t="s">
        <v>51</v>
      </c>
      <c r="C41" s="22">
        <v>0</v>
      </c>
      <c r="E41" s="4"/>
    </row>
    <row r="42" spans="1:5" ht="12.75">
      <c r="A42" s="1"/>
      <c r="B42" s="8" t="s">
        <v>52</v>
      </c>
      <c r="C42" s="22">
        <v>0</v>
      </c>
      <c r="E42" s="4"/>
    </row>
    <row r="43" spans="1:5" ht="12.75">
      <c r="A43" s="1"/>
      <c r="B43" s="3" t="s">
        <v>10</v>
      </c>
      <c r="C43" s="22">
        <v>0</v>
      </c>
      <c r="E43" s="4"/>
    </row>
    <row r="44" spans="1:5" ht="12.75">
      <c r="A44" s="1"/>
      <c r="B44" s="1" t="s">
        <v>56</v>
      </c>
      <c r="C44" s="21">
        <f>SUM(C41:C43)</f>
        <v>0</v>
      </c>
      <c r="E44" s="4"/>
    </row>
    <row r="45" spans="1:5" ht="12.75">
      <c r="A45" s="1"/>
      <c r="B45" s="1"/>
      <c r="C45" s="21"/>
      <c r="E45" s="4"/>
    </row>
    <row r="46" spans="1:5" ht="12.75">
      <c r="A46" s="1"/>
      <c r="B46" s="4" t="s">
        <v>57</v>
      </c>
      <c r="C46" s="21"/>
      <c r="E46" s="4"/>
    </row>
    <row r="47" spans="1:5" ht="12.75">
      <c r="A47" s="1"/>
      <c r="B47" s="8" t="s">
        <v>51</v>
      </c>
      <c r="C47" s="22">
        <v>0</v>
      </c>
      <c r="E47" s="4"/>
    </row>
    <row r="48" spans="1:5" ht="12.75">
      <c r="A48" s="1"/>
      <c r="B48" s="8" t="s">
        <v>52</v>
      </c>
      <c r="C48" s="22">
        <v>0</v>
      </c>
      <c r="E48" s="4"/>
    </row>
    <row r="49" spans="1:5" ht="12.75">
      <c r="A49" s="1"/>
      <c r="B49" s="3" t="s">
        <v>10</v>
      </c>
      <c r="C49" s="22">
        <v>0</v>
      </c>
      <c r="E49" s="4"/>
    </row>
    <row r="50" spans="1:5" ht="12.75">
      <c r="A50" s="1"/>
      <c r="B50" s="1" t="s">
        <v>58</v>
      </c>
      <c r="C50" s="21">
        <f>SUM(C47:C49)</f>
        <v>0</v>
      </c>
      <c r="E50" s="4"/>
    </row>
    <row r="51" spans="1:5" ht="12.75">
      <c r="A51" s="1"/>
      <c r="B51" s="1"/>
      <c r="C51" s="21"/>
      <c r="E51" s="4"/>
    </row>
    <row r="52" spans="1:5" s="3" customFormat="1" ht="12.75">
      <c r="A52" s="4"/>
      <c r="B52" s="4" t="s">
        <v>59</v>
      </c>
      <c r="C52" s="21">
        <f>C15+C26+C32+C38+C44+C50</f>
        <v>91.60700000000001</v>
      </c>
      <c r="E52" s="13"/>
    </row>
    <row r="53" spans="1:5" s="3" customFormat="1" ht="12.75">
      <c r="A53" s="4"/>
      <c r="B53" s="4" t="s">
        <v>60</v>
      </c>
      <c r="C53" s="25">
        <f>'סך התשלומים ששולמו בגין כל סוג'!C37</f>
        <v>265309</v>
      </c>
      <c r="E53" s="11"/>
    </row>
    <row r="54" spans="2:3" ht="12.75">
      <c r="B54" s="4"/>
      <c r="C54" s="4" t="s">
        <v>15</v>
      </c>
    </row>
    <row r="55" ht="12.75">
      <c r="C55" s="18"/>
    </row>
    <row r="57" spans="3:4" ht="12.75">
      <c r="C57" s="3"/>
      <c r="D57" s="3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rightToLeft="1" zoomScalePageLayoutView="0" workbookViewId="0" topLeftCell="A16">
      <selection activeCell="B61" sqref="B61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45" t="s">
        <v>77</v>
      </c>
      <c r="B1" s="45"/>
      <c r="C1" s="45"/>
      <c r="D1" s="45"/>
      <c r="E1" s="45"/>
      <c r="F1" s="14"/>
      <c r="G1" s="14"/>
      <c r="H1" s="14"/>
      <c r="I1" s="14"/>
      <c r="J1" s="14"/>
      <c r="K1" s="14"/>
      <c r="L1" s="14"/>
    </row>
    <row r="2" spans="3:6" s="3" customFormat="1" ht="49.5" customHeight="1">
      <c r="C2" s="4" t="s">
        <v>0</v>
      </c>
      <c r="D2" s="4"/>
      <c r="E2" s="17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s="38" t="s">
        <v>85</v>
      </c>
      <c r="C4" s="20">
        <f>(1963+1879)/1000</f>
        <v>3.842</v>
      </c>
      <c r="D4" s="2"/>
      <c r="E4" s="26"/>
    </row>
    <row r="5" spans="2:5" s="3" customFormat="1" ht="12" customHeight="1">
      <c r="B5" t="s">
        <v>86</v>
      </c>
      <c r="C5" s="20">
        <f>(2634+2630)/1000</f>
        <v>5.264</v>
      </c>
      <c r="D5" s="2"/>
      <c r="E5" s="26"/>
    </row>
    <row r="6" spans="2:5" s="3" customFormat="1" ht="12" customHeight="1">
      <c r="B6" s="16" t="s">
        <v>10</v>
      </c>
      <c r="C6" s="20">
        <v>0</v>
      </c>
      <c r="D6" s="2"/>
      <c r="E6" s="26"/>
    </row>
    <row r="7" spans="1:5" ht="12.75">
      <c r="A7" s="1"/>
      <c r="B7" s="1" t="s">
        <v>1</v>
      </c>
      <c r="C7" s="21">
        <f>SUM(C4:C6)</f>
        <v>9.106</v>
      </c>
      <c r="D7" s="2"/>
      <c r="E7" s="20"/>
    </row>
    <row r="8" spans="1:5" ht="12.75">
      <c r="A8" s="1"/>
      <c r="B8" s="1"/>
      <c r="C8" s="21"/>
      <c r="D8" s="2"/>
      <c r="E8" s="20"/>
    </row>
    <row r="9" spans="1:5" s="3" customFormat="1" ht="12.75">
      <c r="A9" s="4"/>
      <c r="B9" s="4" t="s">
        <v>17</v>
      </c>
      <c r="C9" s="20"/>
      <c r="D9" s="11"/>
      <c r="E9" s="6"/>
    </row>
    <row r="10" spans="2:4" s="3" customFormat="1" ht="12.75">
      <c r="B10" s="3" t="s">
        <v>13</v>
      </c>
      <c r="C10" s="20">
        <v>0</v>
      </c>
      <c r="D10" s="11"/>
    </row>
    <row r="11" spans="2:4" s="3" customFormat="1" ht="12.75">
      <c r="B11" s="3" t="s">
        <v>14</v>
      </c>
      <c r="C11" s="20">
        <v>0</v>
      </c>
      <c r="D11" s="11"/>
    </row>
    <row r="12" spans="2:4" s="3" customFormat="1" ht="12.75">
      <c r="B12" s="3" t="s">
        <v>10</v>
      </c>
      <c r="C12" s="20">
        <v>0</v>
      </c>
      <c r="D12" s="11"/>
    </row>
    <row r="13" spans="1:5" s="3" customFormat="1" ht="12.75">
      <c r="A13" s="4"/>
      <c r="B13" s="4" t="s">
        <v>2</v>
      </c>
      <c r="C13" s="21">
        <f>SUM(C10:C12)</f>
        <v>0</v>
      </c>
      <c r="D13" s="11"/>
      <c r="E13" s="4"/>
    </row>
    <row r="14" spans="1:5" s="3" customFormat="1" ht="12.75">
      <c r="A14" s="4"/>
      <c r="B14" s="4"/>
      <c r="C14" s="21"/>
      <c r="D14" s="11"/>
      <c r="E14" s="4"/>
    </row>
    <row r="15" spans="1:4" s="3" customFormat="1" ht="12.75">
      <c r="A15" s="4"/>
      <c r="B15" s="4" t="s">
        <v>18</v>
      </c>
      <c r="C15" s="20"/>
      <c r="D15" s="11"/>
    </row>
    <row r="16" spans="2:4" s="3" customFormat="1" ht="12.75">
      <c r="B16" s="3" t="s">
        <v>13</v>
      </c>
      <c r="C16" s="20">
        <v>0</v>
      </c>
      <c r="D16" s="11"/>
    </row>
    <row r="17" spans="2:4" s="3" customFormat="1" ht="12.75">
      <c r="B17" s="3" t="s">
        <v>14</v>
      </c>
      <c r="C17" s="20">
        <v>0</v>
      </c>
      <c r="D17" s="11"/>
    </row>
    <row r="18" spans="2:4" s="3" customFormat="1" ht="15" customHeight="1">
      <c r="B18" s="3" t="s">
        <v>10</v>
      </c>
      <c r="C18" s="20">
        <v>0</v>
      </c>
      <c r="D18" s="11"/>
    </row>
    <row r="19" spans="1:5" s="3" customFormat="1" ht="12.75">
      <c r="A19" s="4"/>
      <c r="B19" s="4" t="s">
        <v>61</v>
      </c>
      <c r="C19" s="21">
        <f>SUM(C16:C18)</f>
        <v>0</v>
      </c>
      <c r="D19" s="11"/>
      <c r="E19" s="4"/>
    </row>
    <row r="20" spans="1:5" s="3" customFormat="1" ht="12.75">
      <c r="A20" s="4"/>
      <c r="B20" s="4"/>
      <c r="C20" s="21"/>
      <c r="D20" s="11"/>
      <c r="E20" s="4"/>
    </row>
    <row r="21" spans="1:4" s="3" customFormat="1" ht="12.75">
      <c r="A21" s="4"/>
      <c r="B21" s="4" t="s">
        <v>62</v>
      </c>
      <c r="C21" s="20"/>
      <c r="D21" s="11"/>
    </row>
    <row r="22" spans="1:4" s="3" customFormat="1" ht="12.75">
      <c r="A22" s="4"/>
      <c r="B22" s="4" t="s">
        <v>63</v>
      </c>
      <c r="C22" s="21">
        <f>SUM(C23:C25)</f>
        <v>0</v>
      </c>
      <c r="D22" s="11"/>
    </row>
    <row r="23" spans="2:4" s="3" customFormat="1" ht="12.75">
      <c r="B23" s="8" t="s">
        <v>64</v>
      </c>
      <c r="C23" s="20">
        <v>0</v>
      </c>
      <c r="D23" s="11"/>
    </row>
    <row r="24" spans="2:4" s="3" customFormat="1" ht="12.75">
      <c r="B24" s="8" t="s">
        <v>65</v>
      </c>
      <c r="C24" s="20">
        <v>0</v>
      </c>
      <c r="D24" s="11"/>
    </row>
    <row r="25" spans="2:4" s="3" customFormat="1" ht="12.75">
      <c r="B25" s="3" t="s">
        <v>10</v>
      </c>
      <c r="C25" s="20">
        <v>0</v>
      </c>
      <c r="D25" s="11"/>
    </row>
    <row r="26" spans="1:4" s="3" customFormat="1" ht="12.75">
      <c r="A26" s="4"/>
      <c r="B26" s="4" t="s">
        <v>66</v>
      </c>
      <c r="C26" s="21">
        <f>SUM(C27:C29)</f>
        <v>7.8759999999999994</v>
      </c>
      <c r="D26" s="11"/>
    </row>
    <row r="27" spans="2:4" s="3" customFormat="1" ht="12.75">
      <c r="B27" s="38" t="s">
        <v>87</v>
      </c>
      <c r="C27" s="20">
        <f>3905/1000+3971/1000</f>
        <v>7.8759999999999994</v>
      </c>
      <c r="D27" s="11"/>
    </row>
    <row r="28" spans="2:4" s="3" customFormat="1" ht="12.75">
      <c r="B28" s="8" t="s">
        <v>65</v>
      </c>
      <c r="C28" s="20">
        <v>0</v>
      </c>
      <c r="D28" s="11"/>
    </row>
    <row r="29" spans="2:8" s="3" customFormat="1" ht="12.75">
      <c r="B29" s="3" t="s">
        <v>10</v>
      </c>
      <c r="C29" s="20">
        <v>0</v>
      </c>
      <c r="D29" s="11"/>
      <c r="H29" s="12"/>
    </row>
    <row r="30" spans="1:5" s="3" customFormat="1" ht="12.75">
      <c r="A30" s="4"/>
      <c r="B30" s="4" t="s">
        <v>19</v>
      </c>
      <c r="C30" s="21">
        <f>C26+C22</f>
        <v>7.8759999999999994</v>
      </c>
      <c r="E30" s="19"/>
    </row>
    <row r="31" spans="1:5" s="3" customFormat="1" ht="12.75">
      <c r="A31" s="4"/>
      <c r="B31" s="4"/>
      <c r="C31" s="21"/>
      <c r="E31" s="19"/>
    </row>
    <row r="32" spans="1:5" s="3" customFormat="1" ht="12.75">
      <c r="A32" s="4"/>
      <c r="B32" s="4" t="s">
        <v>21</v>
      </c>
      <c r="C32" s="21"/>
      <c r="E32" s="5"/>
    </row>
    <row r="33" spans="1:5" s="3" customFormat="1" ht="12.75">
      <c r="A33" s="4"/>
      <c r="B33" s="4" t="s">
        <v>67</v>
      </c>
      <c r="C33" s="25">
        <f>SUM(C34:C35)</f>
        <v>1.398</v>
      </c>
      <c r="D33" s="15"/>
      <c r="E33" s="25"/>
    </row>
    <row r="34" spans="1:5" s="3" customFormat="1" ht="12.75">
      <c r="A34" s="4"/>
      <c r="B34" s="42" t="s">
        <v>73</v>
      </c>
      <c r="C34" s="22">
        <v>1.43</v>
      </c>
      <c r="E34" s="5"/>
    </row>
    <row r="35" spans="1:5" s="3" customFormat="1" ht="12.75">
      <c r="A35" s="4"/>
      <c r="B35" s="40" t="s">
        <v>74</v>
      </c>
      <c r="C35" s="37">
        <f>-32/1000</f>
        <v>-0.032</v>
      </c>
      <c r="E35" s="5"/>
    </row>
    <row r="36" spans="1:5" s="3" customFormat="1" ht="12.75">
      <c r="A36" s="4"/>
      <c r="B36" s="4" t="s">
        <v>68</v>
      </c>
      <c r="C36" s="25">
        <f>SUM(C37:C46)</f>
        <v>59.870943389509165</v>
      </c>
      <c r="E36" s="5"/>
    </row>
    <row r="37" spans="1:5" s="3" customFormat="1" ht="12.75">
      <c r="A37" s="4"/>
      <c r="B37" s="42" t="s">
        <v>70</v>
      </c>
      <c r="C37" s="44">
        <f>34913/1000</f>
        <v>34.913</v>
      </c>
      <c r="E37" s="5"/>
    </row>
    <row r="38" spans="1:5" s="3" customFormat="1" ht="12.75">
      <c r="A38" s="4"/>
      <c r="B38" s="42" t="s">
        <v>88</v>
      </c>
      <c r="C38" s="39">
        <f>1733.36434060274/1000</f>
        <v>1.73336434060274</v>
      </c>
      <c r="E38" s="5"/>
    </row>
    <row r="39" spans="1:5" s="3" customFormat="1" ht="12.75">
      <c r="A39" s="4"/>
      <c r="B39" s="42" t="s">
        <v>71</v>
      </c>
      <c r="C39" s="39">
        <f>8781.09248077808/1000</f>
        <v>8.78109248077808</v>
      </c>
      <c r="E39" s="5"/>
    </row>
    <row r="40" spans="1:5" s="3" customFormat="1" ht="12.75">
      <c r="A40" s="4"/>
      <c r="B40" s="42" t="s">
        <v>89</v>
      </c>
      <c r="C40" s="39">
        <f>572.15/1000</f>
        <v>0.5721499999999999</v>
      </c>
      <c r="E40" s="5"/>
    </row>
    <row r="41" spans="1:5" s="3" customFormat="1" ht="12.75">
      <c r="A41" s="4"/>
      <c r="B41" s="42" t="s">
        <v>75</v>
      </c>
      <c r="C41" s="39">
        <f>10431.3024695311/1000</f>
        <v>10.431302469531099</v>
      </c>
      <c r="E41" s="5"/>
    </row>
    <row r="42" spans="1:5" s="3" customFormat="1" ht="12.75">
      <c r="A42" s="4"/>
      <c r="B42" s="42" t="s">
        <v>90</v>
      </c>
      <c r="C42" s="39">
        <f>420.746881830137/1000</f>
        <v>0.420746881830137</v>
      </c>
      <c r="E42" s="5"/>
    </row>
    <row r="43" spans="1:5" s="3" customFormat="1" ht="12.75">
      <c r="A43" s="4"/>
      <c r="B43" s="42" t="s">
        <v>91</v>
      </c>
      <c r="C43" s="39">
        <f>827.228576789041/1000</f>
        <v>0.8272285767890409</v>
      </c>
      <c r="E43" s="5"/>
    </row>
    <row r="44" spans="1:5" s="3" customFormat="1" ht="12.75">
      <c r="A44" s="4"/>
      <c r="B44" s="42" t="s">
        <v>92</v>
      </c>
      <c r="C44" s="39">
        <f>1007.95934389041/1000</f>
        <v>1.00795934389041</v>
      </c>
      <c r="E44" s="5"/>
    </row>
    <row r="45" spans="1:5" s="3" customFormat="1" ht="12.75">
      <c r="A45" s="4"/>
      <c r="B45" s="43" t="s">
        <v>93</v>
      </c>
      <c r="C45" s="39">
        <f>574.03174989589/1000</f>
        <v>0.57403174989589</v>
      </c>
      <c r="E45" s="5"/>
    </row>
    <row r="46" spans="1:5" s="3" customFormat="1" ht="12.75">
      <c r="A46" s="4"/>
      <c r="B46" s="43" t="s">
        <v>94</v>
      </c>
      <c r="C46" s="39">
        <f>610.067546191781/1000</f>
        <v>0.610067546191781</v>
      </c>
      <c r="E46" s="5"/>
    </row>
    <row r="47" spans="1:5" s="3" customFormat="1" ht="12.75">
      <c r="A47" s="4"/>
      <c r="B47" s="4" t="s">
        <v>20</v>
      </c>
      <c r="C47" s="25">
        <f>C7+C13+C19+C30+C33+C36</f>
        <v>78.25094338950916</v>
      </c>
      <c r="D47" s="5"/>
      <c r="E47" s="5"/>
    </row>
    <row r="48" spans="1:5" s="3" customFormat="1" ht="12.75">
      <c r="A48" s="4"/>
      <c r="B48" s="4" t="s">
        <v>60</v>
      </c>
      <c r="C48" s="25">
        <f>'סך התשלומים ששולמו בגין כל סוג'!C37</f>
        <v>265309</v>
      </c>
      <c r="E48" s="13"/>
    </row>
    <row r="49" spans="1:5" s="3" customFormat="1" ht="12.75">
      <c r="A49" s="4"/>
      <c r="B49" s="4"/>
      <c r="C49" s="11"/>
      <c r="E49" s="11"/>
    </row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70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נאמן הדס</cp:lastModifiedBy>
  <cp:lastPrinted>2013-12-25T06:24:22Z</cp:lastPrinted>
  <dcterms:created xsi:type="dcterms:W3CDTF">2010-01-14T07:10:55Z</dcterms:created>
  <dcterms:modified xsi:type="dcterms:W3CDTF">2015-08-19T08:44:49Z</dcterms:modified>
  <cp:category/>
  <cp:version/>
  <cp:contentType/>
  <cp:contentStatus/>
</cp:coreProperties>
</file>